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90" windowWidth="8025" windowHeight="8205" tabRatio="579" activeTab="0"/>
  </bookViews>
  <sheets>
    <sheet name="INGRESOS" sheetId="1" r:id="rId1"/>
    <sheet name="GASTOS " sheetId="2" r:id="rId2"/>
  </sheets>
  <definedNames>
    <definedName name="_xlnm.Print_Area" localSheetId="1">'GASTOS '!$A$1:$D$653</definedName>
    <definedName name="_xlnm.Print_Area" localSheetId="0">'INGRESOS'!$B$1:$D$61</definedName>
  </definedNames>
  <calcPr fullCalcOnLoad="1"/>
</workbook>
</file>

<file path=xl/comments2.xml><?xml version="1.0" encoding="utf-8"?>
<comments xmlns="http://schemas.openxmlformats.org/spreadsheetml/2006/main">
  <authors>
    <author>Ziortza</author>
  </authors>
  <commentList>
    <comment ref="C26" authorId="0">
      <text>
        <r>
          <rPr>
            <b/>
            <sz val="8"/>
            <rFont val="Tahoma"/>
            <family val="0"/>
          </rPr>
          <t>Ziortza:
Paga 1886,90
Extra: 314,50</t>
        </r>
      </text>
    </comment>
  </commentList>
</comments>
</file>

<file path=xl/sharedStrings.xml><?xml version="1.0" encoding="utf-8"?>
<sst xmlns="http://schemas.openxmlformats.org/spreadsheetml/2006/main" count="771" uniqueCount="681">
  <si>
    <t>92.9. Asesoramiento y defensa de los intereses de la entidad</t>
  </si>
  <si>
    <t>92.10. Elaboración de información básica de carácter general y series estadísticas</t>
  </si>
  <si>
    <t>1. Personal funcionario</t>
  </si>
  <si>
    <t>4. Comunicaciones</t>
  </si>
  <si>
    <t>5.1. Contratos Prestación Servicios Oficinas</t>
  </si>
  <si>
    <t>5.2. Contratos Prestación Servicios Mantenimiento</t>
  </si>
  <si>
    <t>5.3. Contratos Prestación Servicios Asesoramiento Jurídico y Técnico</t>
  </si>
  <si>
    <t>5.4. Contratos de Defensa en juicios</t>
  </si>
  <si>
    <t>5.5. Contratos Prestación Servicios de Traducción de Documentos</t>
  </si>
  <si>
    <t>920.120.000</t>
  </si>
  <si>
    <t>920.121.001</t>
  </si>
  <si>
    <t>920.121.002</t>
  </si>
  <si>
    <t>920.121.003</t>
  </si>
  <si>
    <t>920.121.004</t>
  </si>
  <si>
    <t>920.121.005</t>
  </si>
  <si>
    <t>920.160.000</t>
  </si>
  <si>
    <t>920.162.050</t>
  </si>
  <si>
    <t>920.230.000</t>
  </si>
  <si>
    <t>920.220.001</t>
  </si>
  <si>
    <t>920.222.000</t>
  </si>
  <si>
    <t>920.227.005</t>
  </si>
  <si>
    <t xml:space="preserve">5. Contratos prestación servicios por empresas externas </t>
  </si>
  <si>
    <t>920.227.000</t>
  </si>
  <si>
    <t>920.227.001</t>
  </si>
  <si>
    <t>920.227.006</t>
  </si>
  <si>
    <t>920.227.002</t>
  </si>
  <si>
    <t>920.220.000</t>
  </si>
  <si>
    <t>6. Adquisición de material de oficina</t>
  </si>
  <si>
    <t>7.  Material no inventariable</t>
  </si>
  <si>
    <t>9. Vehiculos municipales</t>
  </si>
  <si>
    <t xml:space="preserve">10.  Anticipos y prestamos del personal </t>
  </si>
  <si>
    <t>12. Gastos generales Cuadrilla de Zuia</t>
  </si>
  <si>
    <t xml:space="preserve">14. Anuncios a publicar en Boletines y prensa </t>
  </si>
  <si>
    <t>15. Información de la actividad municipal</t>
  </si>
  <si>
    <t>16. Equipamiento Casa Consistorial</t>
  </si>
  <si>
    <t>17. Mutua</t>
  </si>
  <si>
    <t>920.221.001</t>
  </si>
  <si>
    <t>920.210.001</t>
  </si>
  <si>
    <t>920.224.000</t>
  </si>
  <si>
    <t>920.221.000</t>
  </si>
  <si>
    <t>920.210.000</t>
  </si>
  <si>
    <t>920.823.010</t>
  </si>
  <si>
    <t>920.622.000</t>
  </si>
  <si>
    <t>920.421.000</t>
  </si>
  <si>
    <t>920.421.001</t>
  </si>
  <si>
    <t>920.226.000</t>
  </si>
  <si>
    <t>920.227.004</t>
  </si>
  <si>
    <t>920.625.000</t>
  </si>
  <si>
    <t>920.626.000</t>
  </si>
  <si>
    <t>920.227.003</t>
  </si>
  <si>
    <t>2. Desplazamientos de Personal ( Km. x 0,29, parking)</t>
  </si>
  <si>
    <t>3. Suscripciones: revistas, prensa, bases jurídicas</t>
  </si>
  <si>
    <t>TOTAL POLÍTICA DE GASTO 92: administración general</t>
  </si>
  <si>
    <t>POLÍTICA DE GASTO 93. ADMINISTRACIÓN FINANCIERA Y TRIBUTARIA</t>
  </si>
  <si>
    <t>931. Política económica y fiscal</t>
  </si>
  <si>
    <t>932. Gestión del sistema tributario</t>
  </si>
  <si>
    <t>933. Gestión del patrimonio</t>
  </si>
  <si>
    <t>934. Gestión de la deuda y tesorería</t>
  </si>
  <si>
    <t>93.1. Servicios de economía y hacienda</t>
  </si>
  <si>
    <t>93.2. Planificación y presupuestos y fiscalidad</t>
  </si>
  <si>
    <t>93.3. Control interno, contabilidad y cuentas generales</t>
  </si>
  <si>
    <t>93.4. Gestión de Tesorería</t>
  </si>
  <si>
    <t>93.5. Gestión del patrimonio, contabilidad patrimonial y rendición de cuentas</t>
  </si>
  <si>
    <t>93.6. Gestión, inspección y recaudación de tributos, formación y actualización de los padrones fiscales</t>
  </si>
  <si>
    <t>933.226.000</t>
  </si>
  <si>
    <t>933.224.000</t>
  </si>
  <si>
    <t>Seguro de edificios</t>
  </si>
  <si>
    <t>Seguro RC</t>
  </si>
  <si>
    <t>Otros seguros</t>
  </si>
  <si>
    <t>933.225.000</t>
  </si>
  <si>
    <t>1. Modificaciones catastrales</t>
  </si>
  <si>
    <t>2. Seguros municipales</t>
  </si>
  <si>
    <t>3. Tributos a pagar por el Ayuntamiento (IBI)</t>
  </si>
  <si>
    <t>TOTAL POLÍTICA DE GASTO 93: administración financiera</t>
  </si>
  <si>
    <t>POLÍTICA DE GASTO 94. TRANSFERENCIAS A OTRAS AAPP</t>
  </si>
  <si>
    <t>941. Transferencias a la CCAA</t>
  </si>
  <si>
    <t>942. Transferencias a Diputación Foral, mancomunidades y consorcios</t>
  </si>
  <si>
    <t>943. Transferencias a otras entidades locales</t>
  </si>
  <si>
    <t>944. Transferencias a la Administración General del Estado</t>
  </si>
  <si>
    <t>94.1. Se imputarán las transferencias de carácter general que no puedan ser aplicadas a ningún otro epígrafe</t>
  </si>
  <si>
    <t>943.734.000</t>
  </si>
  <si>
    <t>Subvención a JJAA de gastos de inversión</t>
  </si>
  <si>
    <t>TOTAL POLÍTICA DE GASTO 94: transferencias AAPP</t>
  </si>
  <si>
    <t>TOTAL ÁREA DE GASTO 9</t>
  </si>
  <si>
    <t>1532. Vías públicas y jardines: pavimentación de vías públicas.</t>
  </si>
  <si>
    <t>Transferencia a las JJAA para prestación servicio mantenimiento de calles y jardines</t>
  </si>
  <si>
    <t>Subvención nominativa a proyectos solidarios</t>
  </si>
  <si>
    <t>231.481.000</t>
  </si>
  <si>
    <t>231.480.000</t>
  </si>
  <si>
    <t>335.226.001</t>
  </si>
  <si>
    <t>335.481.001</t>
  </si>
  <si>
    <t>335.481.002</t>
  </si>
  <si>
    <t>3321.227.000</t>
  </si>
  <si>
    <t>3321.220.000</t>
  </si>
  <si>
    <t>333.227.004</t>
  </si>
  <si>
    <t>333.221.002</t>
  </si>
  <si>
    <t>333.227.005</t>
  </si>
  <si>
    <t>335.226.000</t>
  </si>
  <si>
    <t>335.480.000</t>
  </si>
  <si>
    <t>335.481.000</t>
  </si>
  <si>
    <t>Fiesta Zigoitia Euskaraz</t>
  </si>
  <si>
    <t xml:space="preserve"> Actividades del plan de Normalización y Gestión de uso del euskera</t>
  </si>
  <si>
    <t>Convenio Eusko Ikaskuntza</t>
  </si>
  <si>
    <t>Feria del caballo</t>
  </si>
  <si>
    <t>Feria del Parque Natural del Gorbeia</t>
  </si>
  <si>
    <t xml:space="preserve">Eguzki Jaia </t>
  </si>
  <si>
    <t>Subvención fiestas de los Concejos del municipio</t>
  </si>
  <si>
    <t>338.226.000</t>
  </si>
  <si>
    <t>338.434.000</t>
  </si>
  <si>
    <t xml:space="preserve">TOTAL POLÍTICA DE GASTO 33: cultura </t>
  </si>
  <si>
    <t>POLÍTICA DE GASTO 34. DEPORTE</t>
  </si>
  <si>
    <t>340. Administración general de deportes</t>
  </si>
  <si>
    <t>341. Promoción y fomento del deporte</t>
  </si>
  <si>
    <t>342. Instalaciones deportivas</t>
  </si>
  <si>
    <t>34.1. Promoción y difusión deportiva</t>
  </si>
  <si>
    <t>34.2. Creación, conservación y funcionamiento de edificios destinados a piscinas, instalaciones deportivas.</t>
  </si>
  <si>
    <t>34.3. Cualquier actuación directamente relacionada con el deporte</t>
  </si>
  <si>
    <t>Actividades deportivas organizadas por el Ayuntamiento (marchas, deporte escolar y estival, bolos y pelota</t>
  </si>
  <si>
    <t xml:space="preserve">Subvenciones actividades deportivas </t>
  </si>
  <si>
    <t>341.481.000</t>
  </si>
  <si>
    <t>342.221.000</t>
  </si>
  <si>
    <t>342.227.000</t>
  </si>
  <si>
    <t>342.210.000</t>
  </si>
  <si>
    <t>342.221.001</t>
  </si>
  <si>
    <t>342.625.000</t>
  </si>
  <si>
    <t>342.622.000</t>
  </si>
  <si>
    <t>342.227.001</t>
  </si>
  <si>
    <t>342.210.001</t>
  </si>
  <si>
    <t>342.220.001</t>
  </si>
  <si>
    <t>TOTAL POLÍTICA DE GASTO 34: deporte</t>
  </si>
  <si>
    <t>341.480.000</t>
  </si>
  <si>
    <t xml:space="preserve">TOTAL ÁREA DE GASTO 3 </t>
  </si>
  <si>
    <t>ÁREA DE GASTO 4. ACTUACIONES DE CARÁCTER ECONÓMICO</t>
  </si>
  <si>
    <t>POLÍTICA DE GASTO 41. AGRICULTURA, GANADERÍA Y PESCA</t>
  </si>
  <si>
    <t>410. Administración general de la agricultura, ganadería y pesca</t>
  </si>
  <si>
    <t>412. Mejoras de las estructuras agropecuarias y de los sistemas productivos</t>
  </si>
  <si>
    <t>414. Desarrollo rural</t>
  </si>
  <si>
    <t>415. Protección y desarrollo de los recursos pesqueros</t>
  </si>
  <si>
    <t xml:space="preserve">419. Otras actuaciones en agricultura, ganadería y pesca. </t>
  </si>
  <si>
    <t>450. Administración general de infraestructuras</t>
  </si>
  <si>
    <t>452. Recursos hidráulicos</t>
  </si>
  <si>
    <t>453. Carreteras</t>
  </si>
  <si>
    <t>454. Caminos vecinales</t>
  </si>
  <si>
    <t>459. Otras infraestructuras</t>
  </si>
  <si>
    <t>1532.221.001</t>
  </si>
  <si>
    <t xml:space="preserve">            Señalización de núcleos del municipio, espacios públicos, números de calle…</t>
  </si>
  <si>
    <t>45.1. Creación, mejora y mantenimiento de infraestructuras básicas no incluidas en políticas de gasto anteriores</t>
  </si>
  <si>
    <t>45.2. Construcción y mejora de carreteras y caminos vecinales a cargo de la entidad local y gastos complementarios a estos, como puentes, viaductos, señalización, y estudios y servicios de asistencia que resulten necesarios</t>
  </si>
  <si>
    <t>45.3. Obras hidráulicas de captación, acumulación y canalización hasta el inicio de la red de distribución urbana</t>
  </si>
  <si>
    <t>454.227.000</t>
  </si>
  <si>
    <t>Mantenimiento de caminos interpueblos</t>
  </si>
  <si>
    <t>TOTAL POLÍTICA DE GASTO 45: infraestructuras</t>
  </si>
  <si>
    <t xml:space="preserve">TOTAL ÁREA DE GASTO 4 </t>
  </si>
  <si>
    <t>3.- Otros suministros (material no inventariable)</t>
  </si>
  <si>
    <t>4.- Equipamiento</t>
  </si>
  <si>
    <t>.5.- Reparaciones</t>
  </si>
  <si>
    <t>6.-Comunicaciones</t>
  </si>
  <si>
    <t>7.- Actividades varias CRAD</t>
  </si>
  <si>
    <t xml:space="preserve">Asistencias Función Tesoreria </t>
  </si>
  <si>
    <t>Eudel</t>
  </si>
  <si>
    <t>Euskal Fondoa</t>
  </si>
  <si>
    <t>Udalsarea</t>
  </si>
  <si>
    <t>Retribuciones Básicas</t>
  </si>
  <si>
    <t>Complemento de destino</t>
  </si>
  <si>
    <t>Complemento específico</t>
  </si>
  <si>
    <t>Complemento Puesto Antigüedad</t>
  </si>
  <si>
    <t>C. Productividad sustitución secretaria</t>
  </si>
  <si>
    <t>Complemento disponibilidad absoluta Alguacil</t>
  </si>
  <si>
    <t>Seguridad Social Funcionarios</t>
  </si>
  <si>
    <t>Seguros de vida y accidentes</t>
  </si>
  <si>
    <t>Teléfonos y fax</t>
  </si>
  <si>
    <t xml:space="preserve">Correos </t>
  </si>
  <si>
    <t xml:space="preserve">Repartos </t>
  </si>
  <si>
    <t>Mantenimiento Equipos Informáticos</t>
  </si>
  <si>
    <t>Mantenimiento fotocopiadoras y otros</t>
  </si>
  <si>
    <t>Mantenimiento reloj de fichaje</t>
  </si>
  <si>
    <t>Mantenimiento Seguridad Casa Consistorial acuda</t>
  </si>
  <si>
    <t xml:space="preserve">Mantenimiento Servicio de Limpieza </t>
  </si>
  <si>
    <t>Mantenimiento Ascensor</t>
  </si>
  <si>
    <t xml:space="preserve">Mantenimiento Caldera Calefacción </t>
  </si>
  <si>
    <t>Otros (hilo musical, instalaciones eléctricas…)</t>
  </si>
  <si>
    <t>Servicios de Gestión Laboral</t>
  </si>
  <si>
    <t>Servicios de  Asesoría Jurídica y Técnica</t>
  </si>
  <si>
    <t>Auditoria LOPD</t>
  </si>
  <si>
    <t>Preparacion OPE</t>
  </si>
  <si>
    <t>Defensa en juicios</t>
  </si>
  <si>
    <t xml:space="preserve">Traducción textos euskera </t>
  </si>
  <si>
    <t>Suministro material de limpieza</t>
  </si>
  <si>
    <t>Agua y alcantarillado</t>
  </si>
  <si>
    <t>Gas Calefacción</t>
  </si>
  <si>
    <t xml:space="preserve">Electricidad </t>
  </si>
  <si>
    <t>Otros suministros (Dialsa,Carrefour,Canuto)</t>
  </si>
  <si>
    <t xml:space="preserve">              Seguro vehículo municipal</t>
  </si>
  <si>
    <t xml:space="preserve">              Gasoleo vehiculo</t>
  </si>
  <si>
    <t xml:space="preserve">               Reparación vehiculo municipal, mantenimiento, etc</t>
  </si>
  <si>
    <t xml:space="preserve">Servicios Generales </t>
  </si>
  <si>
    <t>Revista de información de la actividad municipal</t>
  </si>
  <si>
    <t xml:space="preserve">Otros </t>
  </si>
  <si>
    <t>Mobiliario oficinas</t>
  </si>
  <si>
    <t xml:space="preserve">Inversión en informática. </t>
  </si>
  <si>
    <t>Vigilancia de la salud</t>
  </si>
  <si>
    <t>seguridad,higiene,ergonomia y psicosociologia</t>
  </si>
  <si>
    <t>ÁREA DE GASTO 9. ACTUACIONES DE CARÁCTER GENERAL</t>
  </si>
  <si>
    <t>POLÍTICA DE GASTO 91. ÓRGANOS DE GOBIERNO</t>
  </si>
  <si>
    <t>912. Órganos de gobierno</t>
  </si>
  <si>
    <t>91.1. Asignaciones e indemnizaciones de la Alcaldía y miembros de la Corporación</t>
  </si>
  <si>
    <t>91.2. Dietas y gastos de viaje y otros análogos</t>
  </si>
  <si>
    <t>91.3. Material</t>
  </si>
  <si>
    <t xml:space="preserve">17.1. Gastos relativos a la protección y mejora del medio ambiente así como inversión y funcionamiento de servicios de protección del medio natural. </t>
  </si>
  <si>
    <t>17. 2. Repoblación forestal.</t>
  </si>
  <si>
    <t>17.3. Defensa contra incendios forestales.</t>
  </si>
  <si>
    <t>17.4. Deslinde, amojonamiento y lucha contra la desertización.</t>
  </si>
  <si>
    <t>17.5. Matenimiento de playas.</t>
  </si>
  <si>
    <t>1621. Recogida, gestión y tratamiento de residuos: Recogida de residuos.</t>
  </si>
  <si>
    <t>1621.421.000</t>
  </si>
  <si>
    <t>Cuota Consorcio de Basuras de Estribaciones del Gorbea</t>
  </si>
  <si>
    <t>163.227.000</t>
  </si>
  <si>
    <t>          170. Administración general del medio ambiente.</t>
  </si>
  <si>
    <t>Reparaciones en MUP (refugios, chabolas, desbroces, aclareos y aclareos)</t>
  </si>
  <si>
    <t>Suministros en MUP (abono pastizales,…)</t>
  </si>
  <si>
    <t>Renta a las Juntas Administrativas por terreno aportado al Coto</t>
  </si>
  <si>
    <t>Indemnizaciones a propietarios afectados por el Coto</t>
  </si>
  <si>
    <t>TOTAL POLÍTICA DE GASTO 17: medio ambiente</t>
  </si>
  <si>
    <t>ÁREA DE GASTO 2. ACTUACIONES DE PROTECCIÓN Y PROMOCIÓN SOCIAL</t>
  </si>
  <si>
    <t>POLÍTICA DE GASTO 21. PENSIONES</t>
  </si>
  <si>
    <t>Material deportivo no inventariable</t>
  </si>
  <si>
    <t>Reparaciones instalaciones deportivas</t>
  </si>
  <si>
    <t>Limpieza accesos vecinales nieve y otros</t>
  </si>
  <si>
    <t xml:space="preserve">TOTAL PRESUPUESTO </t>
  </si>
  <si>
    <t>Reparaciones, mantenimiento y conservación</t>
  </si>
  <si>
    <t>Monitora Aulas</t>
  </si>
  <si>
    <t xml:space="preserve">Gestión y mantenimiento </t>
  </si>
  <si>
    <t>Ayudas emergencia en Municipio 5x100</t>
  </si>
  <si>
    <t>Becas aprendizaje del Euskera</t>
  </si>
  <si>
    <t>Suministro a las localidades del Municipio</t>
  </si>
  <si>
    <t>Reparaciones</t>
  </si>
  <si>
    <t>Reparaciones, maquinaria</t>
  </si>
  <si>
    <t>Material diverso (abonos, tickets...)</t>
  </si>
  <si>
    <t>Limpieza</t>
  </si>
  <si>
    <t>Gas</t>
  </si>
  <si>
    <t>Electricidad</t>
  </si>
  <si>
    <t>Agua</t>
  </si>
  <si>
    <t>Ludoteca</t>
  </si>
  <si>
    <t>Dinamización Club Joven</t>
  </si>
  <si>
    <t>Organización cursos y talleres</t>
  </si>
  <si>
    <t>Suministros servicios (Iberdrola,Cepsa, Consorcio) y Otros</t>
  </si>
  <si>
    <t xml:space="preserve">Limpieza </t>
  </si>
  <si>
    <t xml:space="preserve">Sueldos </t>
  </si>
  <si>
    <t>Piscinas Municipales</t>
  </si>
  <si>
    <t>Suministros Servicios instalaciones deportivas</t>
  </si>
  <si>
    <t>Ayudas a familias</t>
  </si>
  <si>
    <t>Reparaciones urbanas</t>
  </si>
  <si>
    <t>Obras varias en instalaciones deportivas</t>
  </si>
  <si>
    <t xml:space="preserve">Suministros varios </t>
  </si>
  <si>
    <t>Inversiones en MUP</t>
  </si>
  <si>
    <t>Servicios de limpieza</t>
  </si>
  <si>
    <t>I.B.I. NATURALEZA RUSTICA</t>
  </si>
  <si>
    <t>I.B.I. NATURALEZA URBANA</t>
  </si>
  <si>
    <t>IMPUESTO VEHICULOS</t>
  </si>
  <si>
    <t>I.A.E.</t>
  </si>
  <si>
    <t>I.C.I.O.</t>
  </si>
  <si>
    <t>EXPEDICION FOTOCOPIAS</t>
  </si>
  <si>
    <t>RECOGIDA BASURAS Y RESIDUOS URBANOS</t>
  </si>
  <si>
    <t>INSTALACIONES DEPORTIVAS</t>
  </si>
  <si>
    <t>SERVICIOS CULTURALES Y DEPORTIVOS</t>
  </si>
  <si>
    <t>LICENCIA APERTURA ESTABLECIMIENTOS</t>
  </si>
  <si>
    <t>OTORGAMIENTO SERVICIOS URBANISTICOS</t>
  </si>
  <si>
    <t xml:space="preserve">OCUPACION DE SUELO </t>
  </si>
  <si>
    <t>REINTEGROS ANUNCIOS</t>
  </si>
  <si>
    <t>REINTEGROS VARIOS</t>
  </si>
  <si>
    <t>REINTEGROS EJECUCIONES SUBSIDIARIAS</t>
  </si>
  <si>
    <t>REINTEGROS PRESUPUESTOS CERRADOS</t>
  </si>
  <si>
    <t>INGRESOS INDEMNIZACIONES DAÑOS COTO</t>
  </si>
  <si>
    <t>MULTAS</t>
  </si>
  <si>
    <t>RECARGOS DE APREMIO</t>
  </si>
  <si>
    <t>OTROS INGRESOS DIVERSOS</t>
  </si>
  <si>
    <t>G.V. SUBV JUZGADO</t>
  </si>
  <si>
    <t>G.V. PROMOCION EUSKERA</t>
  </si>
  <si>
    <t>FONDO FORAL FINANCIACION</t>
  </si>
  <si>
    <t>PARTICIPACION EN TRIBUTOS NO CONCERTADOS</t>
  </si>
  <si>
    <t>DFA. SUBV. ACTIVIDADES</t>
  </si>
  <si>
    <t>DFA. SUBV. CENTRO DE DIA</t>
  </si>
  <si>
    <t>DFA. SUBV. FERIA CABALLO</t>
  </si>
  <si>
    <t>RENTA INSTALACIONES DEPORTIVAS</t>
  </si>
  <si>
    <t>RENTA BIENES INMUEBLES URBANOS</t>
  </si>
  <si>
    <t>RENTAS FINCAS RUSTICAS</t>
  </si>
  <si>
    <t>APROVECHAMIENTOS AGRICOLAS</t>
  </si>
  <si>
    <t>APROVECHAMIENTOS CINEGETICOS</t>
  </si>
  <si>
    <t>INTERESES EN CUENTAS BANCARIAS</t>
  </si>
  <si>
    <t>COMPENSACIONES URBANISTICAS</t>
  </si>
  <si>
    <t>PLAN FORAL DE OBRAS Y SERVICIOS</t>
  </si>
  <si>
    <t>TRANSF. JUNTA GOPEGI</t>
  </si>
  <si>
    <t>REINTEGRO ANTICIPOS Y PRESTAMOS A C/P</t>
  </si>
  <si>
    <t>TOTAL INGRESOS</t>
  </si>
  <si>
    <t xml:space="preserve">OSAKIDETZA COMPENSACION MANTENIMIENTO </t>
  </si>
  <si>
    <t>PRESUPUESTO DE INGRESOS</t>
  </si>
  <si>
    <t>Mantenimiento</t>
  </si>
  <si>
    <t>Extintores y otros</t>
  </si>
  <si>
    <t>Telefono</t>
  </si>
  <si>
    <t>Calderas</t>
  </si>
  <si>
    <t>Transporte club jubilados</t>
  </si>
  <si>
    <t xml:space="preserve">Transporte aulas </t>
  </si>
  <si>
    <t>Conserjeria</t>
  </si>
  <si>
    <t>Dinamización y dirección</t>
  </si>
  <si>
    <t xml:space="preserve">Suministros servicios </t>
  </si>
  <si>
    <t>Mantenimiento calefacción</t>
  </si>
  <si>
    <t>Mantenimiento ascensores</t>
  </si>
  <si>
    <t>Acciones del Plan de Empleo</t>
  </si>
  <si>
    <t>G.V. SUBV. TEATRO</t>
  </si>
  <si>
    <t>SUBVENCION DFA PLANEAMIENTO</t>
  </si>
  <si>
    <t>Material deportivo inventariable</t>
  </si>
  <si>
    <t>Convenio con AEEF(Programa Mintzalaguna)</t>
  </si>
  <si>
    <t>Convenio con AEK (kilometraje)</t>
  </si>
  <si>
    <t>G.V. SUBV FERIA CABALLO</t>
  </si>
  <si>
    <t>Ascensor</t>
  </si>
  <si>
    <t>Acuda y custodia</t>
  </si>
  <si>
    <t>Otros (limpieza hueco ascensor, fotocopiadora,…)</t>
  </si>
  <si>
    <t>Legionela</t>
  </si>
  <si>
    <t xml:space="preserve">Acuda y custodia </t>
  </si>
  <si>
    <t xml:space="preserve">Lavanderia </t>
  </si>
  <si>
    <t>DFA. SUBV. PROGRAMAS EUSKERA</t>
  </si>
  <si>
    <t>GV. PROMOCION LECTURA</t>
  </si>
  <si>
    <t>G.V OTROS</t>
  </si>
  <si>
    <t>APORTACION EXTRAORDINARIA ENTIDADES LOCALES</t>
  </si>
  <si>
    <t>SUBVENCION LANBIDE PLAN COMARCAL EMPLEO</t>
  </si>
  <si>
    <t xml:space="preserve">Acciones de Igualdad </t>
  </si>
  <si>
    <t>G.V. FORMACIÓN</t>
  </si>
  <si>
    <t>DESCRIPCIÓN DE GRUPOS DE PROGRAMAS</t>
  </si>
  <si>
    <t>ÁREA DE GASTO 1. SERVICIOS PÚBLICOS BÁSICOS</t>
  </si>
  <si>
    <t>POLÍTICA DE GASTO 15. VIVIENDA Y URBANISMO</t>
  </si>
  <si>
    <t>          150. Administración general de vivienda y urbanismo.</t>
  </si>
  <si>
    <t xml:space="preserve">151. Urbanismo: planeamiento, gestión, ejecución y disciplina urbanística. </t>
  </si>
  <si>
    <t xml:space="preserve">          151. Urbanismo: planeamiento, gestión, ejecución y disciplina urbanística. </t>
  </si>
  <si>
    <t>          1521. Promoción y gestión de viivenda de protección pública.</t>
  </si>
  <si>
    <t>          1522. Conservación y rehabilitación de la edificación.</t>
  </si>
  <si>
    <t xml:space="preserve">          1531. Vías públicas: Acceso a los núcleos de población.</t>
  </si>
  <si>
    <t xml:space="preserve">          1532. Vías públicas: pavimentación de vías públicas.</t>
  </si>
  <si>
    <t>DESCRIPCIÓN:</t>
  </si>
  <si>
    <t>GRUPOS DE PROGRAMAS:</t>
  </si>
  <si>
    <t xml:space="preserve">15.1. Construcción, mejora y conservación de viviendas y albergues, incluida la adquisición de terrenos. </t>
  </si>
  <si>
    <t>15. 3. Gastos de construcción, mejora y conservación de viales urbanos y otros de naturaleza análoga.</t>
  </si>
  <si>
    <t>15. 2. Gastos derivados del planeamiento y régimen urbanístico.</t>
  </si>
  <si>
    <t xml:space="preserve">15.4. Ayudas que posibilitan el acceso a la vivienda de cualquier régimen. </t>
  </si>
  <si>
    <t>15.5. El fomento de la promoción pública de vivienda.</t>
  </si>
  <si>
    <t>APLICACIONES PRESUPUESTARIAS:</t>
  </si>
  <si>
    <t>150.130.000</t>
  </si>
  <si>
    <t>150.161.000</t>
  </si>
  <si>
    <t>Seguridad Social</t>
  </si>
  <si>
    <t>150.162.000</t>
  </si>
  <si>
    <t>Seguro de accidentes y de vida</t>
  </si>
  <si>
    <t xml:space="preserve">          - Servicio de asesoramiento urbanístico de la Cuadrilla</t>
  </si>
  <si>
    <t>151.421.000</t>
  </si>
  <si>
    <t xml:space="preserve">         - Gestión disciplina urbanística: ejecuciones subsidiarias</t>
  </si>
  <si>
    <t xml:space="preserve">         - Revisión del planeamiento urbanístico y sus modificaciones</t>
  </si>
  <si>
    <t>151.642.000</t>
  </si>
  <si>
    <t>151.227.000</t>
  </si>
  <si>
    <t>1522. Conservación y rehabilitación de la edificación.</t>
  </si>
  <si>
    <t>1522.622.000</t>
  </si>
  <si>
    <t>1522.780.000</t>
  </si>
  <si>
    <t>Subvención para rehabilitación de edificios del municipio</t>
  </si>
  <si>
    <t>1532.221.000</t>
  </si>
  <si>
    <t>1532.210.000</t>
  </si>
  <si>
    <t>1532.210.001</t>
  </si>
  <si>
    <t>Mobiliario urbano</t>
  </si>
  <si>
    <t>1532.601.000</t>
  </si>
  <si>
    <t>Reparaciones de maquinaria</t>
  </si>
  <si>
    <t>1532.625.000</t>
  </si>
  <si>
    <t>TOTAL POLÍTICA DE GASTO 15: vivienda y urbanismo</t>
  </si>
  <si>
    <t>POLÍTICA DE GASTO 16. BIENESTAR COMUNITARIO</t>
  </si>
  <si>
    <t>          160. Alcantarillado.</t>
  </si>
  <si>
    <t xml:space="preserve">          161. Abastecimiento domiciliario de agua potable. </t>
  </si>
  <si>
    <t>          1621. Recogida, gestión y tratamiento de residuos: Recogida de residuos.</t>
  </si>
  <si>
    <t>          1622. Recogida, gestión y tratamiento de residuos: Gestión de residuos sólidos urbanos.</t>
  </si>
  <si>
    <t>          1623. Recogida, gestión y tratamiento de residuos:  Tratamiento de residuos.</t>
  </si>
  <si>
    <t>163. Limpieza viaria.</t>
  </si>
  <si>
    <t>165. Alumbrado público.</t>
  </si>
  <si>
    <t>          163. Limpieza viaria.</t>
  </si>
  <si>
    <t>          164. Comenterios y servicios funerarios.</t>
  </si>
  <si>
    <t>          165. Alumbrado público.</t>
  </si>
  <si>
    <t>          166. Evacuación y tratamiento de aguas residuales.</t>
  </si>
  <si>
    <t xml:space="preserve">16.1. Gastos relativos a actuaciones y servicios cuya finalidad es la mejora de la calidad de vida en general. </t>
  </si>
  <si>
    <t>163.434.000</t>
  </si>
  <si>
    <t>Inversiones en alumbrado público</t>
  </si>
  <si>
    <t>165.221.000</t>
  </si>
  <si>
    <t>165.210.000</t>
  </si>
  <si>
    <t>165.601.000</t>
  </si>
  <si>
    <t>TOTAL POLÍTICA DE GASTO 16: bienestar comunitario</t>
  </si>
  <si>
    <t>POLÍTICA DE GASTO 17. MEDIO AMBIENTE</t>
  </si>
  <si>
    <t>          171. Parques y jardines.</t>
  </si>
  <si>
    <t>          1721. Protección y mejora del medio ambiente: Protección contra la contaminación acústica, lumínica y atmosférica en zonas urbanas.</t>
  </si>
  <si>
    <t>          173. Playas</t>
  </si>
  <si>
    <t>211. Pensiones</t>
  </si>
  <si>
    <t>21.1. Pensiones graciables, mejoras de pensiones y pensiones extraordinarias a cargo de la entidad local de funcionarios y personal laboral o sus derechohabientes, y otros gastos de naturaleza similar.</t>
  </si>
  <si>
    <t>211.160.040</t>
  </si>
  <si>
    <t>Elkarkidetza</t>
  </si>
  <si>
    <t>POLÍTICA DE GASTO 22. OTRAS PRESTACIONES ECONÓMICAS A FAVOR DE LOS EMPLEADOS</t>
  </si>
  <si>
    <t>221. Otras prestaciones económicas a favor de los empleados</t>
  </si>
  <si>
    <t>22.1. Comprende gastos de este tipo, así como los derivadso de la acción social a favor de los empleados, excepto cuotas a cargo del empleador de mutualidades y seguridad social.</t>
  </si>
  <si>
    <t>221.163.010</t>
  </si>
  <si>
    <t>Acciones formativas para el personal</t>
  </si>
  <si>
    <t>POLÍTICA DE GASTO 23. SERVICIOS SOCIALES Y PROMOCIÓN SOCIAL</t>
  </si>
  <si>
    <t>230. Administración general de servicios sociales</t>
  </si>
  <si>
    <t>231. Asistencia social primaria</t>
  </si>
  <si>
    <t xml:space="preserve">23.1. Promoción de la igualdad de género </t>
  </si>
  <si>
    <t>23.2. Promoción y reinserción social de marginados</t>
  </si>
  <si>
    <t>23.3. Gestión de los servicios sociales</t>
  </si>
  <si>
    <t>23.4. Prestación de servicios a personas dependientes y de asistencia social, residencias de ancianos y otros de naturaleza análoga</t>
  </si>
  <si>
    <t>23.5. Evaluación e información de situaciones de necesidad social y atención inmediata a personas en riesgo de exclusión social</t>
  </si>
  <si>
    <t>23.6. Transferencias finalistas a entidades y familias que colaboren en la consecución de estos fines</t>
  </si>
  <si>
    <t>TOTAL POLÍTICA DE GASTO 21: pensiones</t>
  </si>
  <si>
    <t>TOTAL POLÍTICA DE GASTO 22: otras prestaciones empleados</t>
  </si>
  <si>
    <t xml:space="preserve">TOTAL ÁREA DE GASTO 1: </t>
  </si>
  <si>
    <t>231.227.002</t>
  </si>
  <si>
    <t>231.227.003</t>
  </si>
  <si>
    <t>231.227.001</t>
  </si>
  <si>
    <t>Actividades Tercera Edad</t>
  </si>
  <si>
    <t>Centro Rural de Atención Diurna</t>
  </si>
  <si>
    <t>231.227.000</t>
  </si>
  <si>
    <t>1. Gestión empresas externas</t>
  </si>
  <si>
    <t>231.221.001</t>
  </si>
  <si>
    <t>2. Suministros varios</t>
  </si>
  <si>
    <t>231.625.000</t>
  </si>
  <si>
    <t>231.210.000</t>
  </si>
  <si>
    <t>231.222.000</t>
  </si>
  <si>
    <t>231.226.000</t>
  </si>
  <si>
    <t>Subvencion de las necesidades básicas de colectivos necesitados</t>
  </si>
  <si>
    <t>231.480.001</t>
  </si>
  <si>
    <t>TOTAL POLÍTICA DE GASTO 23: servicios sociales y promoción social</t>
  </si>
  <si>
    <t>POLÍTICA DE GASTO 24. FOMENTO DEL EMPLEO</t>
  </si>
  <si>
    <t>241. Fomento del empleo</t>
  </si>
  <si>
    <t>24.1. Comprende gastos que tienen por objeto el fomento del empleo y promoción de acciones propias o en colaboración con otras administraciones públicas.</t>
  </si>
  <si>
    <t>241.227.000</t>
  </si>
  <si>
    <t>TOTAL POLÍTICA DE GASTO 24: fomento del empleo</t>
  </si>
  <si>
    <t xml:space="preserve">TOTAL ÁREA DE GASTO 2 </t>
  </si>
  <si>
    <t>ÁREA DE GASTO 3. PRODUCCIÓN DE BIENES PÚBLICOS DE CARÁCTER PREFERENTE</t>
  </si>
  <si>
    <t>POLÍTICA DE GASTO 31. SANIDAD</t>
  </si>
  <si>
    <t>311. Protección de la salubridad pública</t>
  </si>
  <si>
    <t>312. Hospitales, servicios asistenciales y centros de salud</t>
  </si>
  <si>
    <t>31.1. Prevención y curación de enfermedades, así como mantenimiento de un estado de inmunidad sanitario en población.</t>
  </si>
  <si>
    <t>Campañas periódicas de resratización</t>
  </si>
  <si>
    <t>311.227.001</t>
  </si>
  <si>
    <t>312.210.000</t>
  </si>
  <si>
    <t>1. Reparaciones, mantenimiento y conservación</t>
  </si>
  <si>
    <t>3. Comunicaciones</t>
  </si>
  <si>
    <t>4. Gestión por empresas</t>
  </si>
  <si>
    <t>312.221.000</t>
  </si>
  <si>
    <t>312.222.000</t>
  </si>
  <si>
    <t>312.227.000</t>
  </si>
  <si>
    <t>312. Centro de salud</t>
  </si>
  <si>
    <t xml:space="preserve">TOTAL POLÍTICA DE GASTO 31. sanidad </t>
  </si>
  <si>
    <t>POLÍTICA DE GASTO 32. EDUCACIÓN</t>
  </si>
  <si>
    <t>320. Administración general de educación</t>
  </si>
  <si>
    <t>322. Creación de centros docentes de enseñanza secundaria</t>
  </si>
  <si>
    <t>321. Creación de centros docentes de enseñanza infantil y primaria</t>
  </si>
  <si>
    <t>323. Funcionamiento de centros docentes de enseñanza infantil y primaria y educación especial</t>
  </si>
  <si>
    <t>324. Funcionamiento de centros docentes de enseñanza secundaria</t>
  </si>
  <si>
    <t>325. Vigilancia del cumplimiento de la escolaridad obligatoria</t>
  </si>
  <si>
    <t>326. Servicios complementarios de educación</t>
  </si>
  <si>
    <t>327. Fomento de la convivencia ciudadana</t>
  </si>
  <si>
    <t>32.1. Creacion, conservación y funcionamiento de centros de enseñanza y sus servicios complementarios, así como transferencias a entes o familias para fomento de la misma.</t>
  </si>
  <si>
    <t>32.2. Gastos benñefico asistenciales cuando predomine el carácter educativo.</t>
  </si>
  <si>
    <t>32.3. Transporte escolar, becas, ayudas se consideran servicios complementarios de educación.</t>
  </si>
  <si>
    <t xml:space="preserve">32.4. Gastos cuyo objeto sea la mehora del nivel educativo de la población. </t>
  </si>
  <si>
    <t xml:space="preserve">1.- Gorbeia Eskola </t>
  </si>
  <si>
    <t>323.210.000</t>
  </si>
  <si>
    <t>323.221.000</t>
  </si>
  <si>
    <t>323.227.000</t>
  </si>
  <si>
    <t>323.226.000</t>
  </si>
  <si>
    <t>2.- Escuela de Música</t>
  </si>
  <si>
    <t>323.210.002</t>
  </si>
  <si>
    <t>323.221.003</t>
  </si>
  <si>
    <t>323.622.003</t>
  </si>
  <si>
    <t>323.625.003</t>
  </si>
  <si>
    <t xml:space="preserve">TOTAL POLÍTICA DE GASTO 32: educación </t>
  </si>
  <si>
    <t xml:space="preserve">    Mantenimiento por empresas</t>
  </si>
  <si>
    <t xml:space="preserve"> Actividades escolares</t>
  </si>
  <si>
    <t>Mantenimiento por empresas</t>
  </si>
  <si>
    <t>Calefacción</t>
  </si>
  <si>
    <t>Mobiliario en las escuelas</t>
  </si>
  <si>
    <t>Compra de material diverso</t>
  </si>
  <si>
    <t>POLÍTICA DE GASTO 33. CULTURA</t>
  </si>
  <si>
    <t>330. Administración general de cultura</t>
  </si>
  <si>
    <t>3321. Bibliotecas y archivos: bibliotecas públicas</t>
  </si>
  <si>
    <t>3322. Bibliotecas y archivos: archivos</t>
  </si>
  <si>
    <t>333. Equipamientos culturales y museos</t>
  </si>
  <si>
    <t>334. Promoción cultural</t>
  </si>
  <si>
    <t>335. Euskara</t>
  </si>
  <si>
    <t>336. Protección y gestión del patrimonio histórico artístico</t>
  </si>
  <si>
    <t>337. Instalaciones de ocupación del tiempo libre</t>
  </si>
  <si>
    <t>338. Fiestas populares y festejos</t>
  </si>
  <si>
    <t>33.2. Promoción y enseñanza del euskera</t>
  </si>
  <si>
    <t>33.3. Espectáculos públicos</t>
  </si>
  <si>
    <t xml:space="preserve">1. Centro Sociocultural </t>
  </si>
  <si>
    <t>333.622.000</t>
  </si>
  <si>
    <t>333.625.000</t>
  </si>
  <si>
    <t>333.227.002</t>
  </si>
  <si>
    <t>333.227.000</t>
  </si>
  <si>
    <t>333.220.000</t>
  </si>
  <si>
    <t>333.210.000</t>
  </si>
  <si>
    <t>333.222.000</t>
  </si>
  <si>
    <t>1.3. Funcionamiento Centro Social</t>
  </si>
  <si>
    <t>1.3.1.-Gestión empresas externas: Kulturbide</t>
  </si>
  <si>
    <t>1.3.2.- Gestión empresas externas: AT sonido</t>
  </si>
  <si>
    <t xml:space="preserve">1.4. Mantenimiento edificio </t>
  </si>
  <si>
    <t>1.5. Suministros (Electricidad: 9000, agua y gas: 19.000)</t>
  </si>
  <si>
    <t>Suministros biblioteca</t>
  </si>
  <si>
    <t>1.6. Suministros varios(repuestos,juguetes,revistas,etc)</t>
  </si>
  <si>
    <t>1.7. Reparaciones</t>
  </si>
  <si>
    <t>1.8. Comunicaciones (teléfono, correo,…)</t>
  </si>
  <si>
    <t>333.221.000</t>
  </si>
  <si>
    <t>2.- Haurreskola</t>
  </si>
  <si>
    <t>3.-  Gastos Comunes en Centros Escolares</t>
  </si>
  <si>
    <t>333.210.001</t>
  </si>
  <si>
    <t>333.481.001</t>
  </si>
  <si>
    <t>Subvención a Asociación Dominizubi: actividades musicales</t>
  </si>
  <si>
    <t>333.226.000</t>
  </si>
  <si>
    <t>1.9. Programas juventud</t>
  </si>
  <si>
    <t xml:space="preserve">  </t>
  </si>
  <si>
    <t>Biblioteca municipal: Gestión empresa externa: kulturbide</t>
  </si>
  <si>
    <t xml:space="preserve">1.10. Actividades culturales </t>
  </si>
  <si>
    <t>333.226.001</t>
  </si>
  <si>
    <t>3.- Local jóvenes</t>
  </si>
  <si>
    <t>333.227.003</t>
  </si>
  <si>
    <t>Concursos (fotos, carteles fiestas, bertsolaris…)</t>
  </si>
  <si>
    <t>334.481.000</t>
  </si>
  <si>
    <t>334.481.001</t>
  </si>
  <si>
    <t>Transferencia a Asociación de Desarrollo Rural (Contratación, programas,…)</t>
  </si>
  <si>
    <t>1.11. Escuela de Teatro</t>
  </si>
  <si>
    <t>1. Asignaciones establecidas por el Pleno de la Corporación a Concejales</t>
  </si>
  <si>
    <t>912.239.000</t>
  </si>
  <si>
    <t>912.239.001</t>
  </si>
  <si>
    <t>3. Asignaciones establecidas por el Pleno a Grupos Políticos</t>
  </si>
  <si>
    <t>912.231.000</t>
  </si>
  <si>
    <t xml:space="preserve">5. Atenciones Protocolarias </t>
  </si>
  <si>
    <t xml:space="preserve">7.  Cuotas a Asociaciones - Fundaciones </t>
  </si>
  <si>
    <t>6. Seguros Corporativos (accidentes)</t>
  </si>
  <si>
    <t>4. Desplazamientos y dietas por asistencia a reuniones fuera del Municipio (nº km 2500 x 0,29)</t>
  </si>
  <si>
    <t>912.100.000</t>
  </si>
  <si>
    <t>912.160.000</t>
  </si>
  <si>
    <t>TOTAL POLÍTICA DE GASTO  91. órganos de gobierno</t>
  </si>
  <si>
    <t>POLÍTICA DE GASTO 92. SERVICIOS DE CARÁCTER GENERAL</t>
  </si>
  <si>
    <t>920. Administración general</t>
  </si>
  <si>
    <t>922. Coordinación y organización institucional de las entidades locales</t>
  </si>
  <si>
    <t>923. Información básica y estadística</t>
  </si>
  <si>
    <t xml:space="preserve">92.1. Servicios que sirven o apoyan a todos los demás </t>
  </si>
  <si>
    <t>92.2. Oficina y dependencias generales</t>
  </si>
  <si>
    <t>92.3. Información, publicaciones, regsitro  y relaciones</t>
  </si>
  <si>
    <t>92.4. Desarrollos y soportes informáticos de carácter interno</t>
  </si>
  <si>
    <t>92.4. Coordinación y contro general: archivo, organización y métodos, racionalización y mecanización</t>
  </si>
  <si>
    <t>92.5. Administración del personal</t>
  </si>
  <si>
    <t>92.6. Elecciones</t>
  </si>
  <si>
    <t>92.7. Atencion y participación ciudadana</t>
  </si>
  <si>
    <t>92.8. Parque móvil, con exclusión de vehículos afectados a determinados servicios</t>
  </si>
  <si>
    <t>TOTAL POLÍTICA DE GASTO 41: agricultura, ganadería y pesca</t>
  </si>
  <si>
    <t>414.421.000</t>
  </si>
  <si>
    <t>342.226.000</t>
  </si>
  <si>
    <t>412.210.000</t>
  </si>
  <si>
    <t>412.221.000</t>
  </si>
  <si>
    <t>412.600.000</t>
  </si>
  <si>
    <t>414.226.000</t>
  </si>
  <si>
    <t>414.226.001</t>
  </si>
  <si>
    <t>172. Protección y mejora del medio ambiente</t>
  </si>
  <si>
    <t>          172. Protección y mejora del medio ambiente</t>
  </si>
  <si>
    <t>172.210.000</t>
  </si>
  <si>
    <t>Actuaciones de conservación de la biodiversidad</t>
  </si>
  <si>
    <t>Acciones 3ª edad</t>
  </si>
  <si>
    <t xml:space="preserve">    2.Suministros servicios y otros (gas: 3500, electricidad: 1100,…)</t>
  </si>
  <si>
    <t>Alarma, seguridad y extintores</t>
  </si>
  <si>
    <t>Otros</t>
  </si>
  <si>
    <t xml:space="preserve">Inversiones en las escuelas </t>
  </si>
  <si>
    <t>Seguridad, alarma y extintores</t>
  </si>
  <si>
    <t>Acuda y custodia mes</t>
  </si>
  <si>
    <t>3321.226.000</t>
  </si>
  <si>
    <t>335.481.003</t>
  </si>
  <si>
    <t>454.600.000</t>
  </si>
  <si>
    <t>Inversiones en caminos interpueblos</t>
  </si>
  <si>
    <r>
      <t>Por grupo: 4 grupos x</t>
    </r>
    <r>
      <rPr>
        <b/>
        <sz val="10"/>
        <rFont val="Arial"/>
        <family val="2"/>
      </rPr>
      <t xml:space="preserve"> 25€</t>
    </r>
    <r>
      <rPr>
        <sz val="10"/>
        <rFont val="Arial"/>
        <family val="2"/>
      </rPr>
      <t xml:space="preserve"> x 12 meses</t>
    </r>
  </si>
  <si>
    <r>
      <t xml:space="preserve">Por nº Concejal:   9 concejales x </t>
    </r>
    <r>
      <rPr>
        <b/>
        <sz val="10"/>
        <rFont val="Arial"/>
        <family val="2"/>
      </rPr>
      <t>15€</t>
    </r>
    <r>
      <rPr>
        <sz val="10"/>
        <rFont val="Arial"/>
        <family val="2"/>
      </rPr>
      <t xml:space="preserve"> x 12 meses</t>
    </r>
  </si>
  <si>
    <t xml:space="preserve"> </t>
  </si>
  <si>
    <t>Mantenimiento Seguridad, alarma y extintores</t>
  </si>
  <si>
    <t>G.V. BIODIVERSIDAD</t>
  </si>
  <si>
    <t>SUBVENCIÓN EREIN</t>
  </si>
  <si>
    <t>241.480.000</t>
  </si>
  <si>
    <t xml:space="preserve">2. Asignaciones establecidas por el Pleno de la Corporación a Concejales con dedicación </t>
  </si>
  <si>
    <t>Actividades para promoción de la lectura</t>
  </si>
  <si>
    <t>11. Inversiones en casa consistorial (aislamiento)</t>
  </si>
  <si>
    <t>412.206.000</t>
  </si>
  <si>
    <t>412.230.000</t>
  </si>
  <si>
    <t>150. Administración general de vivienda y urbanismo.</t>
  </si>
  <si>
    <t>912.226.000</t>
  </si>
  <si>
    <t>912.162.000</t>
  </si>
  <si>
    <t>912.481.000</t>
  </si>
  <si>
    <t>323. Funcionamiento de centros docentes de enseñanza infantil, primaria</t>
  </si>
  <si>
    <t>Convenio escuela de música</t>
  </si>
  <si>
    <t xml:space="preserve">Subvención nominativa intercambio de coros en Valencia </t>
  </si>
  <si>
    <t>335.227.000</t>
  </si>
  <si>
    <t>170. Administración General del medio ambiente</t>
  </si>
  <si>
    <t>170.421.000</t>
  </si>
  <si>
    <t>Técnico de la Agenda Local 21 de la Cuadrilla de Zuia</t>
  </si>
  <si>
    <t>231.421.000</t>
  </si>
  <si>
    <t>Servicio Social Base Cuadrilla de Zuia</t>
  </si>
  <si>
    <t>330.421.000</t>
  </si>
  <si>
    <t>335.421.000</t>
  </si>
  <si>
    <t>POLÍTICA DE GASTO 43. COMERCIO, TURISMO Y PEQUEÑAS Y MEDIANAS EMPRESAS</t>
  </si>
  <si>
    <t>430. Administración general de comercio, turismo y pequeñas y medianas empresas</t>
  </si>
  <si>
    <t>431. Comercio</t>
  </si>
  <si>
    <t>432. Información y promoción turística</t>
  </si>
  <si>
    <t>433. Desarrollo empresarial</t>
  </si>
  <si>
    <t>439. Otras actuaciones sectoriales</t>
  </si>
  <si>
    <t>433.421.000</t>
  </si>
  <si>
    <t>Promoción económica y turismo de la Cuadrilla de Zuia</t>
  </si>
  <si>
    <t>TOTAL POLÍTICA DE GASTO 43: comercio, turismo y pequeñas y medianas empresas</t>
  </si>
  <si>
    <t>Archivo</t>
  </si>
  <si>
    <t xml:space="preserve">Revista   </t>
  </si>
  <si>
    <t>Calendario</t>
  </si>
  <si>
    <t xml:space="preserve">Subvenciones actividades socioculturales </t>
  </si>
  <si>
    <t>PROGRAMA OBRAS MENORES</t>
  </si>
  <si>
    <t>16. 2. Construcción, mantenimiento, conservación y funcionamiento de los servicios de alcantarillado; abastecimiento domiciliario de agua potable; evacuación y tratamiento de aguas residuales; recogida, eliminación o tratamiento de basuras; limpieza viari</t>
  </si>
  <si>
    <t>31.2. Creación, construcción, equipamiento y funcionamiento de hospitales, clínicas y sanatorios de cualquier naturaleza, casas de socorro, dispensarios, botiquines de urgencia, balnearios, laboratorios de análisis, ambulancias, servicios de salud pública</t>
  </si>
  <si>
    <t>33.1. Creación conservación y funcionamiento de edificios destinados a bibliotecas, museos, archivos, casas de cultura, actividades culturales, de escparcimiento y tiempo libre como hogares del jubilado o casas de la juventud, salas de exposiciones, palac</t>
  </si>
  <si>
    <t xml:space="preserve">Mantenimiento paneles informativos </t>
  </si>
  <si>
    <t>Asistencia a sesiones pleno Concejales (14*30*5)</t>
  </si>
  <si>
    <t>Asistencia a comisiones Concejales (14*30*5)</t>
  </si>
  <si>
    <t>Asistencia a reuniones convocatoria ayto. (6*30*2)</t>
  </si>
  <si>
    <t>Rehabilitación de edificios municipales (Larrinoa)</t>
  </si>
  <si>
    <t>Subvención nominativa Proyecto Mairuelegorreta</t>
  </si>
  <si>
    <t>Colonias infantiles/navidad</t>
  </si>
  <si>
    <t xml:space="preserve">Subvención alquiler local comercial </t>
  </si>
  <si>
    <t>Suministros servicios (Iberdrola,Repsol, Consorcio) y Otros</t>
  </si>
  <si>
    <t xml:space="preserve">8.  Reparaciones administración general </t>
  </si>
  <si>
    <t xml:space="preserve">           - Trabajadores de mantenimiento </t>
  </si>
  <si>
    <t>Alcaldía (85% de la jornada)</t>
  </si>
  <si>
    <t>Concejal euskera (33% jornada)</t>
  </si>
  <si>
    <t>S.Social Concejales</t>
  </si>
  <si>
    <t>Concejal participacion (20% jornada)</t>
  </si>
  <si>
    <t>Concejal igualdad (15% jornada)</t>
  </si>
  <si>
    <t>S.Social Alcaldía</t>
  </si>
  <si>
    <t xml:space="preserve">S.Social Concejal euskera </t>
  </si>
  <si>
    <t>S.Social Concejal participacion</t>
  </si>
  <si>
    <t xml:space="preserve">S.Social Concejal igualdad </t>
  </si>
  <si>
    <t>342.130.000</t>
  </si>
  <si>
    <t>342.161.000</t>
  </si>
  <si>
    <t>342.162.000</t>
  </si>
  <si>
    <t>Personal control y socorristas piscinas</t>
  </si>
  <si>
    <t>Seguridad Social personal piscinas</t>
  </si>
  <si>
    <t>Segurio accidentes y vida personal piscinas</t>
  </si>
  <si>
    <t>Maquinaria mantenimiento piscinas (limpiafondos)</t>
  </si>
  <si>
    <t>Maquinaria mantenimiento espacios públicos</t>
  </si>
  <si>
    <t>Trabajador laboral</t>
  </si>
  <si>
    <t>Plan de empleo (2 personas/3 meses/ media jornada)</t>
  </si>
  <si>
    <t>Técnico de Euskera (1000) y actividades de promoción (800) de la Cuadrilla de Zuia</t>
  </si>
  <si>
    <t>333.226.002</t>
  </si>
  <si>
    <t>1.12. Festikale</t>
  </si>
  <si>
    <t xml:space="preserve">1.1. Inversiones en edificio </t>
  </si>
  <si>
    <t>Técnica de Cultura  (9300) y actividades culturales y deportivas (1000) de la Cuadrilla de Zuia</t>
  </si>
  <si>
    <t>Curso de iniciación al euskera</t>
  </si>
  <si>
    <t>ENTE VASCO DE LA ENERGIA</t>
  </si>
  <si>
    <t>Compostaje</t>
  </si>
  <si>
    <t>Maquinaria para compostaje (trituradora)</t>
  </si>
  <si>
    <t>1621.625.000</t>
  </si>
  <si>
    <t>1621.227.000</t>
  </si>
  <si>
    <t>342.625.001</t>
  </si>
  <si>
    <t>Equipamiento en instalaciones bengolarra</t>
  </si>
  <si>
    <t>Análisis, y control piscinas</t>
  </si>
  <si>
    <t>Premio de pelota de Zigoitia</t>
  </si>
  <si>
    <t>2º Trabajador laboral (1 mes)</t>
  </si>
  <si>
    <t>VENTA DE SOLAR (3)</t>
  </si>
  <si>
    <t>333.622.001</t>
  </si>
  <si>
    <t>1.1. Inversiones en edificio (ascensor)</t>
  </si>
  <si>
    <t>Arquitecto (40,29 + IVA= 48,75 * 864 horas)</t>
  </si>
  <si>
    <t>Aparejador (23 +IVA= 27,83*984 horas)</t>
  </si>
  <si>
    <t>IMPUESTO I.V.T.N.U.</t>
  </si>
  <si>
    <t xml:space="preserve">1.2. Equipamiento </t>
  </si>
  <si>
    <r>
      <t xml:space="preserve">            </t>
    </r>
    <r>
      <rPr>
        <sz val="10"/>
        <rFont val="Arial"/>
        <family val="2"/>
      </rPr>
      <t>Suministros varios</t>
    </r>
  </si>
  <si>
    <t xml:space="preserve">Servicio emp externa ( limpieza, calef, alarma, extintores,...) </t>
  </si>
  <si>
    <t>13. Gastos Juzgado de Paz</t>
  </si>
  <si>
    <t>231.480.002</t>
  </si>
  <si>
    <t>Ayudas a matriculación en Haureskola</t>
  </si>
  <si>
    <t>COMPENSACIONES TELEFONICA DFA (PARA 2017 MOVER A 321)</t>
  </si>
  <si>
    <t>COMPENSACIONES OTRAS OPERADORAS  (PARA 2017 MOVER A 321)</t>
  </si>
  <si>
    <t>REINTEGROS I.N.E. Y OTROS (DEPURAR PARTIDAS DE INGRESOS)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</si>
</sst>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p_t_a"/>
    <numFmt numFmtId="165" formatCode="#,##0\ _p_t_a"/>
    <numFmt numFmtId="166" formatCode="0_ ;\-0\ "/>
    <numFmt numFmtId="167" formatCode="#,##0.00_ ;\-#,##0.00\ 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 val="single"/>
      <sz val="12"/>
      <name val="Arial"/>
      <family val="2"/>
    </font>
    <font>
      <b/>
      <sz val="10"/>
      <color indexed="5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ahoma"/>
      <family val="0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>
        <color indexed="63"/>
      </left>
      <right style="thin"/>
      <top/>
      <bottom/>
    </border>
    <border>
      <left/>
      <right style="thin">
        <color indexed="22"/>
      </right>
      <top/>
      <bottom/>
    </border>
    <border>
      <left/>
      <right style="thin"/>
      <top/>
      <bottom style="hair">
        <color indexed="55"/>
      </bottom>
    </border>
    <border>
      <left style="thin"/>
      <right/>
      <top/>
      <bottom style="hair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/>
    </border>
    <border>
      <left/>
      <right style="thin"/>
      <top style="thin">
        <color indexed="22"/>
      </top>
      <bottom/>
    </border>
    <border>
      <left/>
      <right style="thin"/>
      <top>
        <color indexed="63"/>
      </top>
      <bottom/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44" fontId="0" fillId="0" borderId="0" applyFon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Alignment="1">
      <alignment horizontal="left" indent="3"/>
    </xf>
    <xf numFmtId="0" fontId="0" fillId="0" borderId="0" xfId="0" applyFont="1" applyFill="1" applyAlignment="1">
      <alignment horizontal="left" indent="3"/>
    </xf>
    <xf numFmtId="0" fontId="0" fillId="0" borderId="0" xfId="0" applyFont="1" applyAlignment="1">
      <alignment horizontal="left" wrapText="1" indent="3"/>
    </xf>
    <xf numFmtId="165" fontId="0" fillId="0" borderId="0" xfId="0" applyNumberFormat="1" applyFont="1" applyAlignment="1">
      <alignment horizontal="left" wrapText="1" indent="1"/>
    </xf>
    <xf numFmtId="0" fontId="4" fillId="5" borderId="0" xfId="0" applyFont="1" applyFill="1" applyAlignment="1">
      <alignment horizontal="left" wrapText="1" indent="1"/>
    </xf>
    <xf numFmtId="0" fontId="5" fillId="0" borderId="0" xfId="0" applyFont="1" applyAlignment="1">
      <alignment/>
    </xf>
    <xf numFmtId="165" fontId="0" fillId="0" borderId="0" xfId="0" applyNumberFormat="1" applyFont="1" applyAlignment="1">
      <alignment horizontal="left" wrapText="1" indent="2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165" fontId="0" fillId="0" borderId="0" xfId="0" applyNumberFormat="1" applyFont="1" applyFill="1" applyAlignment="1">
      <alignment horizontal="left" wrapText="1" indent="1"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Alignment="1">
      <alignment horizontal="left" indent="3"/>
    </xf>
    <xf numFmtId="0" fontId="5" fillId="8" borderId="0" xfId="0" applyFont="1" applyFill="1" applyAlignment="1">
      <alignment horizontal="justify" wrapText="1"/>
    </xf>
    <xf numFmtId="0" fontId="5" fillId="8" borderId="0" xfId="0" applyFont="1" applyFill="1" applyAlignment="1">
      <alignment horizontal="justify"/>
    </xf>
    <xf numFmtId="164" fontId="8" fillId="7" borderId="0" xfId="0" applyNumberFormat="1" applyFont="1" applyFill="1" applyAlignment="1">
      <alignment horizontal="left"/>
    </xf>
    <xf numFmtId="0" fontId="5" fillId="7" borderId="0" xfId="0" applyFont="1" applyFill="1" applyAlignment="1">
      <alignment horizontal="left"/>
    </xf>
    <xf numFmtId="0" fontId="5" fillId="0" borderId="0" xfId="0" applyFont="1" applyFill="1" applyAlignment="1">
      <alignment horizontal="left" wrapText="1" indent="1"/>
    </xf>
    <xf numFmtId="0" fontId="5" fillId="7" borderId="0" xfId="0" applyFont="1" applyFill="1" applyAlignment="1">
      <alignment horizontal="left" wrapText="1" indent="1"/>
    </xf>
    <xf numFmtId="0" fontId="0" fillId="0" borderId="0" xfId="0" applyFont="1" applyAlignment="1">
      <alignment horizontal="left" wrapText="1" indent="3" shrinkToFit="1"/>
    </xf>
    <xf numFmtId="0" fontId="0" fillId="0" borderId="0" xfId="0" applyFont="1" applyFill="1" applyAlignment="1">
      <alignment horizontal="left" wrapText="1" indent="3"/>
    </xf>
    <xf numFmtId="164" fontId="5" fillId="0" borderId="0" xfId="0" applyNumberFormat="1" applyFont="1" applyFill="1" applyAlignment="1">
      <alignment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0" fillId="24" borderId="0" xfId="0" applyFill="1" applyAlignment="1">
      <alignment/>
    </xf>
    <xf numFmtId="10" fontId="0" fillId="0" borderId="0" xfId="0" applyNumberFormat="1" applyFill="1" applyAlignment="1">
      <alignment/>
    </xf>
    <xf numFmtId="166" fontId="5" fillId="0" borderId="0" xfId="47" applyNumberFormat="1" applyFont="1" applyAlignment="1">
      <alignment horizont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3" borderId="0" xfId="0" applyFill="1" applyAlignment="1">
      <alignment/>
    </xf>
    <xf numFmtId="0" fontId="0" fillId="7" borderId="0" xfId="0" applyFill="1" applyAlignment="1">
      <alignment/>
    </xf>
    <xf numFmtId="0" fontId="0" fillId="4" borderId="0" xfId="0" applyFill="1" applyAlignment="1">
      <alignment/>
    </xf>
    <xf numFmtId="0" fontId="0" fillId="15" borderId="0" xfId="0" applyFont="1" applyFill="1" applyAlignment="1">
      <alignment/>
    </xf>
    <xf numFmtId="0" fontId="0" fillId="15" borderId="0" xfId="0" applyFill="1" applyAlignment="1">
      <alignment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164" fontId="5" fillId="8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64" fontId="5" fillId="8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164" fontId="5" fillId="0" borderId="10" xfId="0" applyNumberFormat="1" applyFont="1" applyBorder="1" applyAlignment="1">
      <alignment horizontal="right"/>
    </xf>
    <xf numFmtId="0" fontId="0" fillId="0" borderId="0" xfId="0" applyFont="1" applyFill="1" applyAlignment="1">
      <alignment horizontal="left" wrapText="1" indent="1"/>
    </xf>
    <xf numFmtId="49" fontId="0" fillId="0" borderId="11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/>
    </xf>
    <xf numFmtId="0" fontId="0" fillId="25" borderId="0" xfId="0" applyFont="1" applyFill="1" applyAlignment="1">
      <alignment/>
    </xf>
    <xf numFmtId="43" fontId="0" fillId="0" borderId="0" xfId="47" applyFont="1" applyAlignment="1">
      <alignment/>
    </xf>
    <xf numFmtId="43" fontId="0" fillId="3" borderId="0" xfId="47" applyFont="1" applyFill="1" applyAlignment="1">
      <alignment/>
    </xf>
    <xf numFmtId="43" fontId="0" fillId="0" borderId="0" xfId="47" applyFont="1" applyFill="1" applyAlignment="1">
      <alignment/>
    </xf>
    <xf numFmtId="43" fontId="0" fillId="7" borderId="0" xfId="47" applyFont="1" applyFill="1" applyAlignment="1">
      <alignment/>
    </xf>
    <xf numFmtId="43" fontId="0" fillId="24" borderId="0" xfId="47" applyFont="1" applyFill="1" applyAlignment="1">
      <alignment/>
    </xf>
    <xf numFmtId="43" fontId="0" fillId="4" borderId="0" xfId="47" applyFont="1" applyFill="1" applyAlignment="1">
      <alignment/>
    </xf>
    <xf numFmtId="43" fontId="0" fillId="15" borderId="0" xfId="47" applyFont="1" applyFill="1" applyAlignment="1">
      <alignment/>
    </xf>
    <xf numFmtId="43" fontId="0" fillId="25" borderId="0" xfId="47" applyFont="1" applyFill="1" applyAlignment="1">
      <alignment/>
    </xf>
    <xf numFmtId="43" fontId="2" fillId="0" borderId="0" xfId="47" applyFont="1" applyAlignment="1">
      <alignment/>
    </xf>
    <xf numFmtId="43" fontId="0" fillId="0" borderId="0" xfId="47" applyFont="1" applyAlignment="1">
      <alignment/>
    </xf>
    <xf numFmtId="0" fontId="0" fillId="0" borderId="0" xfId="0" applyFont="1" applyAlignment="1">
      <alignment horizontal="left" indent="1"/>
    </xf>
    <xf numFmtId="165" fontId="0" fillId="0" borderId="0" xfId="0" applyNumberFormat="1" applyFont="1" applyFill="1" applyAlignment="1">
      <alignment horizontal="left" indent="1"/>
    </xf>
    <xf numFmtId="0" fontId="0" fillId="0" borderId="12" xfId="0" applyFont="1" applyFill="1" applyBorder="1" applyAlignment="1">
      <alignment horizontal="left" indent="1"/>
    </xf>
    <xf numFmtId="0" fontId="0" fillId="0" borderId="12" xfId="0" applyFont="1" applyBorder="1" applyAlignment="1">
      <alignment horizontal="left" indent="1"/>
    </xf>
    <xf numFmtId="0" fontId="0" fillId="0" borderId="12" xfId="0" applyFont="1" applyBorder="1" applyAlignment="1">
      <alignment horizontal="left" indent="2"/>
    </xf>
    <xf numFmtId="0" fontId="0" fillId="0" borderId="0" xfId="0" applyFont="1" applyAlignment="1">
      <alignment horizontal="left" indent="2"/>
    </xf>
    <xf numFmtId="0" fontId="0" fillId="0" borderId="0" xfId="0" applyFont="1" applyFill="1" applyAlignment="1">
      <alignment horizontal="left" indent="1"/>
    </xf>
    <xf numFmtId="0" fontId="5" fillId="16" borderId="0" xfId="0" applyFont="1" applyFill="1" applyAlignment="1">
      <alignment horizontal="justify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left" wrapText="1" indent="1"/>
    </xf>
    <xf numFmtId="0" fontId="0" fillId="0" borderId="0" xfId="0" applyFont="1" applyFill="1" applyAlignment="1">
      <alignment horizontal="justify"/>
    </xf>
    <xf numFmtId="165" fontId="5" fillId="7" borderId="0" xfId="0" applyNumberFormat="1" applyFont="1" applyFill="1" applyAlignment="1">
      <alignment horizontal="left" wrapText="1" indent="1"/>
    </xf>
    <xf numFmtId="0" fontId="5" fillId="7" borderId="0" xfId="0" applyFont="1" applyFill="1" applyAlignment="1">
      <alignment horizontal="justify"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wrapText="1" indent="2"/>
    </xf>
    <xf numFmtId="0" fontId="0" fillId="0" borderId="0" xfId="0" applyFont="1" applyAlignment="1">
      <alignment horizontal="left" wrapText="1" indent="2"/>
    </xf>
    <xf numFmtId="0" fontId="5" fillId="7" borderId="0" xfId="0" applyFont="1" applyFill="1" applyAlignment="1">
      <alignment horizontal="left" wrapText="1"/>
    </xf>
    <xf numFmtId="0" fontId="4" fillId="5" borderId="0" xfId="0" applyFont="1" applyFill="1" applyAlignment="1">
      <alignment horizontal="justify"/>
    </xf>
    <xf numFmtId="0" fontId="5" fillId="0" borderId="10" xfId="0" applyFont="1" applyBorder="1" applyAlignment="1">
      <alignment horizontal="center"/>
    </xf>
    <xf numFmtId="164" fontId="0" fillId="0" borderId="0" xfId="0" applyNumberFormat="1" applyFont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shrinkToFit="1"/>
    </xf>
    <xf numFmtId="164" fontId="0" fillId="0" borderId="13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/>
    </xf>
    <xf numFmtId="0" fontId="5" fillId="0" borderId="0" xfId="0" applyFont="1" applyAlignment="1">
      <alignment horizontal="justify" wrapText="1"/>
    </xf>
    <xf numFmtId="164" fontId="5" fillId="0" borderId="0" xfId="0" applyNumberFormat="1" applyFont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14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6" fillId="0" borderId="14" xfId="0" applyNumberFormat="1" applyFont="1" applyFill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165" fontId="5" fillId="0" borderId="0" xfId="0" applyNumberFormat="1" applyFont="1" applyAlignment="1">
      <alignment wrapText="1"/>
    </xf>
    <xf numFmtId="164" fontId="0" fillId="0" borderId="0" xfId="0" applyNumberFormat="1" applyFont="1" applyFill="1" applyAlignment="1">
      <alignment horizontal="right"/>
    </xf>
    <xf numFmtId="165" fontId="5" fillId="0" borderId="0" xfId="0" applyNumberFormat="1" applyFont="1" applyAlignment="1">
      <alignment/>
    </xf>
    <xf numFmtId="164" fontId="5" fillId="0" borderId="10" xfId="0" applyNumberFormat="1" applyFont="1" applyFill="1" applyBorder="1" applyAlignment="1">
      <alignment horizontal="right"/>
    </xf>
    <xf numFmtId="165" fontId="0" fillId="0" borderId="0" xfId="0" applyNumberFormat="1" applyFont="1" applyFill="1" applyAlignment="1">
      <alignment wrapText="1"/>
    </xf>
    <xf numFmtId="164" fontId="5" fillId="0" borderId="0" xfId="0" applyNumberFormat="1" applyFont="1" applyFill="1" applyAlignment="1">
      <alignment horizontal="right"/>
    </xf>
    <xf numFmtId="164" fontId="26" fillId="0" borderId="0" xfId="0" applyNumberFormat="1" applyFont="1" applyAlignment="1">
      <alignment horizontal="right"/>
    </xf>
    <xf numFmtId="164" fontId="5" fillId="5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43" fontId="0" fillId="0" borderId="0" xfId="47" applyFont="1" applyFill="1" applyAlignment="1">
      <alignment horizontal="left" indent="3"/>
    </xf>
    <xf numFmtId="0" fontId="5" fillId="0" borderId="0" xfId="0" applyFont="1" applyFill="1" applyAlignment="1">
      <alignment horizontal="justify"/>
    </xf>
    <xf numFmtId="164" fontId="6" fillId="0" borderId="0" xfId="0" applyNumberFormat="1" applyFont="1" applyFill="1" applyAlignment="1">
      <alignment horizontal="right"/>
    </xf>
    <xf numFmtId="164" fontId="6" fillId="0" borderId="10" xfId="0" applyNumberFormat="1" applyFont="1" applyBorder="1" applyAlignment="1">
      <alignment horizontal="right"/>
    </xf>
    <xf numFmtId="0" fontId="4" fillId="0" borderId="0" xfId="0" applyFont="1" applyFill="1" applyAlignment="1">
      <alignment horizontal="justify"/>
    </xf>
    <xf numFmtId="164" fontId="26" fillId="0" borderId="0" xfId="0" applyNumberFormat="1" applyFont="1" applyFill="1" applyAlignment="1">
      <alignment horizontal="right"/>
    </xf>
    <xf numFmtId="164" fontId="0" fillId="0" borderId="10" xfId="0" applyNumberFormat="1" applyFont="1" applyBorder="1" applyAlignment="1">
      <alignment horizontal="center"/>
    </xf>
    <xf numFmtId="164" fontId="27" fillId="0" borderId="10" xfId="0" applyNumberFormat="1" applyFont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165" fontId="5" fillId="0" borderId="0" xfId="0" applyNumberFormat="1" applyFont="1" applyFill="1" applyAlignment="1">
      <alignment horizontal="left" wrapText="1" indent="1"/>
    </xf>
    <xf numFmtId="0" fontId="5" fillId="0" borderId="10" xfId="0" applyFont="1" applyFill="1" applyBorder="1" applyAlignment="1">
      <alignment horizontal="right"/>
    </xf>
    <xf numFmtId="164" fontId="8" fillId="0" borderId="0" xfId="0" applyNumberFormat="1" applyFont="1" applyFill="1" applyAlignment="1">
      <alignment horizontal="left" wrapText="1"/>
    </xf>
    <xf numFmtId="164" fontId="28" fillId="0" borderId="10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right"/>
    </xf>
    <xf numFmtId="44" fontId="5" fillId="5" borderId="10" xfId="49" applyNumberFormat="1" applyFont="1" applyFill="1" applyBorder="1" applyAlignment="1">
      <alignment horizontal="right"/>
    </xf>
    <xf numFmtId="0" fontId="27" fillId="0" borderId="0" xfId="0" applyFont="1" applyFill="1" applyAlignment="1">
      <alignment horizontal="justify"/>
    </xf>
    <xf numFmtId="4" fontId="27" fillId="0" borderId="10" xfId="0" applyNumberFormat="1" applyFont="1" applyFill="1" applyBorder="1" applyAlignment="1">
      <alignment horizontal="right"/>
    </xf>
    <xf numFmtId="164" fontId="8" fillId="0" borderId="0" xfId="0" applyNumberFormat="1" applyFont="1" applyFill="1" applyAlignment="1">
      <alignment horizontal="left"/>
    </xf>
    <xf numFmtId="164" fontId="27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164" fontId="6" fillId="0" borderId="10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0" fontId="0" fillId="0" borderId="17" xfId="0" applyFont="1" applyBorder="1" applyAlignment="1">
      <alignment horizontal="left" wrapText="1" indent="1"/>
    </xf>
    <xf numFmtId="0" fontId="0" fillId="0" borderId="18" xfId="0" applyFont="1" applyBorder="1" applyAlignment="1">
      <alignment horizontal="left" wrapText="1" indent="1"/>
    </xf>
    <xf numFmtId="164" fontId="0" fillId="0" borderId="19" xfId="0" applyNumberFormat="1" applyFont="1" applyFill="1" applyBorder="1" applyAlignment="1">
      <alignment horizontal="right"/>
    </xf>
    <xf numFmtId="0" fontId="0" fillId="26" borderId="20" xfId="0" applyFont="1" applyFill="1" applyBorder="1" applyAlignment="1">
      <alignment horizontal="left" wrapText="1" indent="1"/>
    </xf>
    <xf numFmtId="164" fontId="0" fillId="0" borderId="21" xfId="0" applyNumberFormat="1" applyFont="1" applyFill="1" applyBorder="1" applyAlignment="1">
      <alignment horizontal="right"/>
    </xf>
    <xf numFmtId="164" fontId="5" fillId="0" borderId="22" xfId="0" applyNumberFormat="1" applyFont="1" applyFill="1" applyBorder="1" applyAlignment="1">
      <alignment horizontal="right"/>
    </xf>
    <xf numFmtId="164" fontId="0" fillId="0" borderId="23" xfId="0" applyNumberFormat="1" applyFont="1" applyFill="1" applyBorder="1" applyAlignment="1">
      <alignment horizontal="right"/>
    </xf>
    <xf numFmtId="164" fontId="0" fillId="0" borderId="24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9" fillId="0" borderId="0" xfId="0" applyFont="1" applyFill="1" applyAlignment="1">
      <alignment horizontal="left" wrapText="1" indent="1"/>
    </xf>
    <xf numFmtId="164" fontId="0" fillId="0" borderId="0" xfId="0" applyNumberFormat="1" applyFont="1" applyFill="1" applyBorder="1" applyAlignment="1">
      <alignment horizontal="right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 wrapText="1" indent="1"/>
    </xf>
    <xf numFmtId="165" fontId="5" fillId="7" borderId="0" xfId="0" applyNumberFormat="1" applyFont="1" applyFill="1" applyAlignment="1">
      <alignment wrapText="1"/>
    </xf>
    <xf numFmtId="164" fontId="5" fillId="0" borderId="0" xfId="0" applyNumberFormat="1" applyFont="1" applyAlignment="1">
      <alignment wrapText="1"/>
    </xf>
    <xf numFmtId="43" fontId="5" fillId="0" borderId="0" xfId="47" applyFont="1" applyFill="1" applyAlignment="1">
      <alignment horizontal="right"/>
    </xf>
    <xf numFmtId="165" fontId="5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 wrapText="1"/>
    </xf>
    <xf numFmtId="164" fontId="5" fillId="7" borderId="0" xfId="0" applyNumberFormat="1" applyFont="1" applyFill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9" fontId="5" fillId="5" borderId="11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3" fontId="0" fillId="0" borderId="0" xfId="47" applyFont="1" applyAlignment="1">
      <alignment/>
    </xf>
    <xf numFmtId="0" fontId="0" fillId="0" borderId="0" xfId="0" applyFont="1" applyAlignment="1">
      <alignment horizontal="right"/>
    </xf>
    <xf numFmtId="43" fontId="0" fillId="0" borderId="10" xfId="0" applyNumberFormat="1" applyFont="1" applyBorder="1" applyAlignment="1">
      <alignment/>
    </xf>
    <xf numFmtId="44" fontId="0" fillId="0" borderId="0" xfId="0" applyNumberFormat="1" applyFont="1" applyAlignment="1">
      <alignment/>
    </xf>
    <xf numFmtId="0" fontId="30" fillId="0" borderId="0" xfId="0" applyFont="1" applyAlignment="1">
      <alignment/>
    </xf>
    <xf numFmtId="49" fontId="30" fillId="0" borderId="11" xfId="0" applyNumberFormat="1" applyFont="1" applyFill="1" applyBorder="1" applyAlignment="1">
      <alignment horizontal="left"/>
    </xf>
    <xf numFmtId="0" fontId="32" fillId="27" borderId="0" xfId="0" applyFont="1" applyFill="1" applyAlignment="1">
      <alignment horizontal="justify"/>
    </xf>
    <xf numFmtId="164" fontId="31" fillId="0" borderId="0" xfId="0" applyNumberFormat="1" applyFont="1" applyFill="1" applyAlignment="1">
      <alignment horizontal="right"/>
    </xf>
    <xf numFmtId="44" fontId="32" fillId="27" borderId="10" xfId="45" applyFont="1" applyFill="1" applyBorder="1" applyAlignment="1">
      <alignment horizontal="right"/>
    </xf>
    <xf numFmtId="0" fontId="33" fillId="0" borderId="0" xfId="0" applyFont="1" applyAlignment="1">
      <alignment/>
    </xf>
    <xf numFmtId="0" fontId="2" fillId="0" borderId="0" xfId="0" applyFont="1" applyFill="1" applyAlignment="1">
      <alignment/>
    </xf>
    <xf numFmtId="4" fontId="32" fillId="27" borderId="10" xfId="0" applyNumberFormat="1" applyFont="1" applyFill="1" applyBorder="1" applyAlignment="1">
      <alignment horizontal="right"/>
    </xf>
    <xf numFmtId="0" fontId="30" fillId="0" borderId="0" xfId="0" applyFont="1" applyFill="1" applyAlignment="1">
      <alignment/>
    </xf>
    <xf numFmtId="49" fontId="30" fillId="0" borderId="25" xfId="0" applyNumberFormat="1" applyFont="1" applyFill="1" applyBorder="1" applyAlignment="1">
      <alignment horizontal="left"/>
    </xf>
    <xf numFmtId="0" fontId="2" fillId="28" borderId="26" xfId="0" applyFont="1" applyFill="1" applyBorder="1" applyAlignment="1">
      <alignment/>
    </xf>
    <xf numFmtId="44" fontId="2" fillId="28" borderId="27" xfId="0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center" shrinkToFit="1"/>
    </xf>
    <xf numFmtId="0" fontId="0" fillId="0" borderId="0" xfId="0" applyFont="1" applyFill="1" applyAlignment="1">
      <alignment horizontal="center" shrinkToFit="1"/>
    </xf>
    <xf numFmtId="49" fontId="7" fillId="5" borderId="0" xfId="0" applyNumberFormat="1" applyFont="1" applyFill="1" applyAlignment="1">
      <alignment horizontal="center" shrinkToFit="1"/>
    </xf>
    <xf numFmtId="0" fontId="30" fillId="5" borderId="0" xfId="0" applyFont="1" applyFill="1" applyAlignment="1">
      <alignment horizontal="center" shrinkToFit="1"/>
    </xf>
    <xf numFmtId="49" fontId="7" fillId="27" borderId="0" xfId="0" applyNumberFormat="1" applyFont="1" applyFill="1" applyAlignment="1">
      <alignment horizontal="center" shrinkToFit="1"/>
    </xf>
    <xf numFmtId="49" fontId="5" fillId="0" borderId="0" xfId="0" applyNumberFormat="1" applyFont="1" applyAlignment="1">
      <alignment horizontal="center" shrinkToFit="1"/>
    </xf>
    <xf numFmtId="0" fontId="0" fillId="0" borderId="0" xfId="0" applyFont="1" applyAlignment="1">
      <alignment horizontal="center" shrinkToFit="1"/>
    </xf>
    <xf numFmtId="49" fontId="4" fillId="5" borderId="0" xfId="0" applyNumberFormat="1" applyFont="1" applyFill="1" applyAlignment="1">
      <alignment horizontal="center" shrinkToFit="1"/>
    </xf>
    <xf numFmtId="0" fontId="0" fillId="5" borderId="0" xfId="0" applyFont="1" applyFill="1" applyAlignment="1">
      <alignment horizontal="center" shrinkToFit="1"/>
    </xf>
    <xf numFmtId="49" fontId="7" fillId="17" borderId="0" xfId="0" applyNumberFormat="1" applyFont="1" applyFill="1" applyAlignment="1">
      <alignment horizontal="center" shrinkToFit="1"/>
    </xf>
    <xf numFmtId="0" fontId="6" fillId="7" borderId="0" xfId="0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view="pageBreakPreview" zoomScaleSheetLayoutView="100" zoomScalePageLayoutView="0" workbookViewId="0" topLeftCell="A2">
      <pane ySplit="11370" topLeftCell="BM59" activePane="topLeft" state="split"/>
      <selection pane="topLeft" activeCell="C18" sqref="C18"/>
      <selection pane="bottomLeft" activeCell="I53" sqref="I53"/>
    </sheetView>
  </sheetViews>
  <sheetFormatPr defaultColWidth="11.421875" defaultRowHeight="12.75"/>
  <cols>
    <col min="1" max="1" width="12.8515625" style="0" bestFit="1" customWidth="1"/>
    <col min="3" max="3" width="49.421875" style="0" customWidth="1"/>
    <col min="4" max="4" width="22.421875" style="68" customWidth="1"/>
    <col min="5" max="5" width="11.7109375" style="9" customWidth="1"/>
    <col min="6" max="12" width="11.57421875" style="9" bestFit="1" customWidth="1"/>
    <col min="13" max="14" width="11.421875" style="9" customWidth="1"/>
  </cols>
  <sheetData>
    <row r="1" spans="3:4" ht="12.75">
      <c r="C1" s="6" t="s">
        <v>295</v>
      </c>
      <c r="D1" s="33">
        <v>2016</v>
      </c>
    </row>
    <row r="2" spans="4:5" ht="12.75">
      <c r="D2" s="59"/>
      <c r="E2" s="15"/>
    </row>
    <row r="3" spans="2:4" ht="12.75">
      <c r="B3" s="36">
        <v>11201</v>
      </c>
      <c r="C3" s="36" t="s">
        <v>256</v>
      </c>
      <c r="D3" s="60">
        <v>29668.91</v>
      </c>
    </row>
    <row r="4" spans="2:4" ht="12.75">
      <c r="B4" s="36">
        <v>11202</v>
      </c>
      <c r="C4" s="36" t="s">
        <v>257</v>
      </c>
      <c r="D4" s="60">
        <v>678112.27</v>
      </c>
    </row>
    <row r="5" spans="2:4" ht="12.75">
      <c r="B5" s="36">
        <v>11300</v>
      </c>
      <c r="C5" s="36" t="s">
        <v>258</v>
      </c>
      <c r="D5" s="60">
        <v>99685.98</v>
      </c>
    </row>
    <row r="6" spans="2:4" ht="12.75">
      <c r="B6" s="36">
        <v>11400</v>
      </c>
      <c r="C6" s="36" t="s">
        <v>671</v>
      </c>
      <c r="D6" s="60">
        <v>35000</v>
      </c>
    </row>
    <row r="7" spans="2:4" ht="12.75">
      <c r="B7" s="36">
        <v>13000</v>
      </c>
      <c r="C7" s="36" t="s">
        <v>259</v>
      </c>
      <c r="D7" s="60">
        <v>255000</v>
      </c>
    </row>
    <row r="8" spans="2:4" ht="12.75">
      <c r="B8">
        <v>28200</v>
      </c>
      <c r="C8" t="s">
        <v>260</v>
      </c>
      <c r="D8" s="61">
        <v>70000</v>
      </c>
    </row>
    <row r="9" spans="2:4" ht="12.75">
      <c r="B9" s="37">
        <v>30200</v>
      </c>
      <c r="C9" s="37" t="s">
        <v>261</v>
      </c>
      <c r="D9" s="62">
        <v>250</v>
      </c>
    </row>
    <row r="10" spans="2:4" ht="12.75">
      <c r="B10" s="37">
        <v>31001</v>
      </c>
      <c r="C10" s="37" t="s">
        <v>262</v>
      </c>
      <c r="D10" s="62">
        <v>64096.54</v>
      </c>
    </row>
    <row r="11" spans="2:4" ht="12.75">
      <c r="B11" s="37">
        <v>31010</v>
      </c>
      <c r="C11" s="37" t="s">
        <v>263</v>
      </c>
      <c r="D11" s="62">
        <v>17000</v>
      </c>
    </row>
    <row r="12" spans="2:4" ht="12.75">
      <c r="B12" s="37">
        <v>31016</v>
      </c>
      <c r="C12" s="37" t="s">
        <v>264</v>
      </c>
      <c r="D12" s="62">
        <v>21000</v>
      </c>
    </row>
    <row r="13" spans="2:4" ht="12.75">
      <c r="B13" s="37">
        <v>31101</v>
      </c>
      <c r="C13" s="37" t="s">
        <v>265</v>
      </c>
      <c r="D13" s="62">
        <v>1000</v>
      </c>
    </row>
    <row r="14" spans="2:4" ht="12.75">
      <c r="B14" s="37">
        <v>31201</v>
      </c>
      <c r="C14" s="37" t="s">
        <v>266</v>
      </c>
      <c r="D14" s="62">
        <v>150</v>
      </c>
    </row>
    <row r="15" spans="2:16" ht="12.75">
      <c r="B15" s="37">
        <v>32109</v>
      </c>
      <c r="C15" s="37" t="s">
        <v>267</v>
      </c>
      <c r="D15" s="62">
        <v>40000</v>
      </c>
      <c r="O15" s="9"/>
      <c r="P15" s="9"/>
    </row>
    <row r="16" spans="2:16" ht="12.75">
      <c r="B16" s="183">
        <v>38001</v>
      </c>
      <c r="C16" s="183" t="s">
        <v>680</v>
      </c>
      <c r="D16" s="62">
        <v>150</v>
      </c>
      <c r="O16" s="9"/>
      <c r="P16" s="9"/>
    </row>
    <row r="17" spans="2:4" ht="12.75">
      <c r="B17" s="183">
        <v>38002</v>
      </c>
      <c r="C17" s="183" t="s">
        <v>268</v>
      </c>
      <c r="D17" s="62">
        <v>2000</v>
      </c>
    </row>
    <row r="18" spans="2:4" ht="12.75">
      <c r="B18" s="183">
        <v>38003</v>
      </c>
      <c r="C18" s="183" t="s">
        <v>269</v>
      </c>
      <c r="D18" s="62">
        <v>24000</v>
      </c>
    </row>
    <row r="19" spans="2:4" ht="12.75">
      <c r="B19" s="183">
        <v>38004</v>
      </c>
      <c r="C19" s="183" t="s">
        <v>270</v>
      </c>
      <c r="D19" s="62">
        <v>20000</v>
      </c>
    </row>
    <row r="20" spans="2:4" ht="12.75">
      <c r="B20" s="183">
        <v>38100</v>
      </c>
      <c r="C20" s="37" t="s">
        <v>271</v>
      </c>
      <c r="D20" s="62">
        <v>100</v>
      </c>
    </row>
    <row r="21" spans="2:4" ht="12.75">
      <c r="B21" s="183">
        <v>39000</v>
      </c>
      <c r="C21" s="183" t="s">
        <v>272</v>
      </c>
      <c r="D21" s="62">
        <v>40000</v>
      </c>
    </row>
    <row r="22" spans="2:4" ht="12.75">
      <c r="B22" s="183">
        <v>39100</v>
      </c>
      <c r="C22" s="183" t="s">
        <v>273</v>
      </c>
      <c r="D22" s="62">
        <v>3000</v>
      </c>
    </row>
    <row r="23" spans="2:4" ht="12.75">
      <c r="B23" s="183">
        <v>39200</v>
      </c>
      <c r="C23" s="183" t="s">
        <v>274</v>
      </c>
      <c r="D23" s="62">
        <v>2000</v>
      </c>
    </row>
    <row r="24" spans="2:4" ht="12.75">
      <c r="B24" s="183">
        <v>39601</v>
      </c>
      <c r="C24" s="183" t="s">
        <v>678</v>
      </c>
      <c r="D24" s="62">
        <v>5000</v>
      </c>
    </row>
    <row r="25" spans="2:4" ht="12.75">
      <c r="B25" s="183">
        <v>39602</v>
      </c>
      <c r="C25" s="183" t="s">
        <v>679</v>
      </c>
      <c r="D25" s="62">
        <v>300</v>
      </c>
    </row>
    <row r="26" spans="2:4" ht="12.75">
      <c r="B26" s="183">
        <v>39902</v>
      </c>
      <c r="C26" s="183" t="s">
        <v>275</v>
      </c>
      <c r="D26" s="62">
        <v>300</v>
      </c>
    </row>
    <row r="27" spans="2:4" ht="12.75">
      <c r="B27" s="31">
        <v>41001</v>
      </c>
      <c r="C27" s="31" t="s">
        <v>276</v>
      </c>
      <c r="D27" s="63">
        <v>2813.75</v>
      </c>
    </row>
    <row r="28" spans="2:4" ht="12.75">
      <c r="B28" s="31">
        <v>41002</v>
      </c>
      <c r="C28" s="31" t="s">
        <v>294</v>
      </c>
      <c r="D28" s="63">
        <v>12808.2</v>
      </c>
    </row>
    <row r="29" spans="2:4" ht="12.75">
      <c r="B29" s="31">
        <v>41003</v>
      </c>
      <c r="C29" s="34" t="s">
        <v>313</v>
      </c>
      <c r="D29" s="63">
        <v>300</v>
      </c>
    </row>
    <row r="30" spans="2:4" ht="12.75">
      <c r="B30" s="31">
        <v>41004</v>
      </c>
      <c r="C30" s="34" t="s">
        <v>277</v>
      </c>
      <c r="D30" s="63">
        <v>2000</v>
      </c>
    </row>
    <row r="31" spans="2:4" ht="12.75">
      <c r="B31" s="31">
        <v>41005</v>
      </c>
      <c r="C31" s="34" t="s">
        <v>308</v>
      </c>
      <c r="D31" s="63">
        <v>21142</v>
      </c>
    </row>
    <row r="32" spans="2:4" ht="12.75">
      <c r="B32" s="31">
        <v>41006</v>
      </c>
      <c r="C32" s="34" t="s">
        <v>321</v>
      </c>
      <c r="D32" s="63">
        <f>1360</f>
        <v>1360</v>
      </c>
    </row>
    <row r="33" spans="2:4" ht="12.75">
      <c r="B33" s="31">
        <v>41007</v>
      </c>
      <c r="C33" s="34" t="s">
        <v>326</v>
      </c>
      <c r="D33" s="63">
        <v>600</v>
      </c>
    </row>
    <row r="34" spans="2:4" ht="12.75">
      <c r="B34" s="31">
        <v>41008</v>
      </c>
      <c r="C34" s="34" t="s">
        <v>322</v>
      </c>
      <c r="D34" s="63">
        <v>4600</v>
      </c>
    </row>
    <row r="35" spans="2:4" ht="12.75">
      <c r="B35" s="31">
        <v>41009</v>
      </c>
      <c r="C35" s="34" t="s">
        <v>580</v>
      </c>
      <c r="D35" s="63"/>
    </row>
    <row r="36" spans="2:4" ht="12.75">
      <c r="B36" s="35">
        <v>41300</v>
      </c>
      <c r="C36" s="34" t="s">
        <v>324</v>
      </c>
      <c r="D36" s="63">
        <v>6976.74</v>
      </c>
    </row>
    <row r="37" spans="2:4" ht="12.75">
      <c r="B37" s="31">
        <v>42001</v>
      </c>
      <c r="C37" s="31" t="s">
        <v>278</v>
      </c>
      <c r="D37" s="63">
        <v>729978.17</v>
      </c>
    </row>
    <row r="38" spans="2:4" ht="12.75">
      <c r="B38" s="31">
        <v>42002</v>
      </c>
      <c r="C38" s="31" t="s">
        <v>279</v>
      </c>
      <c r="D38" s="63">
        <v>2000</v>
      </c>
    </row>
    <row r="39" spans="2:4" ht="12.75">
      <c r="B39" s="31">
        <v>42003</v>
      </c>
      <c r="C39" s="31" t="s">
        <v>323</v>
      </c>
      <c r="D39" s="63">
        <v>0</v>
      </c>
    </row>
    <row r="40" spans="2:4" ht="12.75">
      <c r="B40" s="31">
        <v>42004</v>
      </c>
      <c r="C40" s="31" t="s">
        <v>320</v>
      </c>
      <c r="D40" s="63">
        <v>4000</v>
      </c>
    </row>
    <row r="41" spans="2:4" ht="12.75">
      <c r="B41" s="31">
        <v>42005</v>
      </c>
      <c r="C41" s="31" t="s">
        <v>280</v>
      </c>
      <c r="D41" s="63">
        <v>8300</v>
      </c>
    </row>
    <row r="42" spans="2:4" ht="12.75">
      <c r="B42" s="31">
        <v>42006</v>
      </c>
      <c r="C42" s="31" t="s">
        <v>281</v>
      </c>
      <c r="D42" s="63">
        <v>100500</v>
      </c>
    </row>
    <row r="43" spans="1:4" ht="12.75">
      <c r="A43" s="11"/>
      <c r="B43" s="31">
        <v>42007</v>
      </c>
      <c r="C43" s="31" t="s">
        <v>282</v>
      </c>
      <c r="D43" s="63">
        <v>1600</v>
      </c>
    </row>
    <row r="44" spans="2:4" ht="12.75">
      <c r="B44" s="38">
        <v>54001</v>
      </c>
      <c r="C44" s="38" t="s">
        <v>283</v>
      </c>
      <c r="D44" s="64">
        <v>3600</v>
      </c>
    </row>
    <row r="45" spans="2:4" ht="12.75">
      <c r="B45" s="38">
        <v>54002</v>
      </c>
      <c r="C45" s="38" t="s">
        <v>284</v>
      </c>
      <c r="D45" s="64">
        <f>364.09*12+229.9*12+40.6*12+43*12</f>
        <v>8131.08</v>
      </c>
    </row>
    <row r="46" spans="2:4" ht="12.75">
      <c r="B46" s="38">
        <v>54100</v>
      </c>
      <c r="C46" s="38" t="s">
        <v>285</v>
      </c>
      <c r="D46" s="64">
        <v>1000</v>
      </c>
    </row>
    <row r="47" spans="2:4" ht="12.75">
      <c r="B47" s="38">
        <v>55100</v>
      </c>
      <c r="C47" s="38" t="s">
        <v>286</v>
      </c>
      <c r="D47" s="64">
        <v>51500</v>
      </c>
    </row>
    <row r="48" spans="2:4" ht="12.75">
      <c r="B48" s="38">
        <v>55200</v>
      </c>
      <c r="C48" s="38" t="s">
        <v>287</v>
      </c>
      <c r="D48" s="64">
        <f>12269.25*1.21</f>
        <v>14845.7925</v>
      </c>
    </row>
    <row r="49" spans="2:4" ht="12.75">
      <c r="B49" s="38">
        <v>56000</v>
      </c>
      <c r="C49" s="38" t="s">
        <v>288</v>
      </c>
      <c r="D49" s="64">
        <v>1000</v>
      </c>
    </row>
    <row r="50" spans="2:4" ht="12.75">
      <c r="B50" s="39">
        <v>60300</v>
      </c>
      <c r="C50" s="40" t="s">
        <v>666</v>
      </c>
      <c r="D50" s="65">
        <f>70247.94+76859.5+78512.4</f>
        <v>225619.84</v>
      </c>
    </row>
    <row r="51" spans="2:4" ht="12.75">
      <c r="B51" s="40">
        <v>65000</v>
      </c>
      <c r="C51" s="40" t="s">
        <v>289</v>
      </c>
      <c r="D51" s="65">
        <v>7000</v>
      </c>
    </row>
    <row r="52" spans="2:4" ht="12.75">
      <c r="B52" s="41">
        <v>71001</v>
      </c>
      <c r="C52" s="41" t="s">
        <v>581</v>
      </c>
      <c r="D52" s="66">
        <v>0</v>
      </c>
    </row>
    <row r="53" spans="2:4" ht="12.75">
      <c r="B53" s="58">
        <v>71200</v>
      </c>
      <c r="C53" s="58" t="s">
        <v>656</v>
      </c>
      <c r="D53" s="66">
        <v>46574.74</v>
      </c>
    </row>
    <row r="54" spans="2:4" ht="12.75">
      <c r="B54" s="41">
        <v>72001</v>
      </c>
      <c r="C54" s="41" t="s">
        <v>290</v>
      </c>
      <c r="D54" s="66">
        <v>261108.87</v>
      </c>
    </row>
    <row r="55" spans="2:4" ht="12.75">
      <c r="B55" s="42">
        <v>72002</v>
      </c>
      <c r="C55" s="41" t="s">
        <v>616</v>
      </c>
      <c r="D55" s="66">
        <v>20000</v>
      </c>
    </row>
    <row r="56" spans="2:4" ht="12.75">
      <c r="B56" s="41">
        <v>72003</v>
      </c>
      <c r="C56" s="41" t="s">
        <v>309</v>
      </c>
      <c r="D56" s="66">
        <v>0</v>
      </c>
    </row>
    <row r="57" spans="2:4" ht="12.75">
      <c r="B57" s="41">
        <v>73400</v>
      </c>
      <c r="C57" s="41" t="s">
        <v>291</v>
      </c>
      <c r="D57" s="66">
        <v>2878.02</v>
      </c>
    </row>
    <row r="58" spans="2:12" ht="12.75">
      <c r="B58">
        <v>82000</v>
      </c>
      <c r="C58" t="s">
        <v>292</v>
      </c>
      <c r="D58" s="61">
        <v>18000</v>
      </c>
      <c r="E58" s="12"/>
      <c r="F58" s="12"/>
      <c r="G58" s="12"/>
      <c r="H58" s="12"/>
      <c r="I58" s="12"/>
      <c r="J58" s="12"/>
      <c r="K58" s="12"/>
      <c r="L58" s="12"/>
    </row>
    <row r="59" spans="4:11" ht="12.75">
      <c r="D59" s="59"/>
      <c r="E59" s="17"/>
      <c r="F59" s="17"/>
      <c r="G59" s="17"/>
      <c r="H59" s="17"/>
      <c r="I59" s="17"/>
      <c r="J59" s="17"/>
      <c r="K59" s="17"/>
    </row>
    <row r="60" spans="3:4" ht="15.75">
      <c r="C60" s="49" t="s">
        <v>293</v>
      </c>
      <c r="D60" s="67">
        <f>SUM(D3:D59)</f>
        <v>2968050.9025000003</v>
      </c>
    </row>
    <row r="61" spans="5:11" ht="12.75">
      <c r="E61" s="32"/>
      <c r="F61" s="32"/>
      <c r="G61" s="32"/>
      <c r="H61" s="32"/>
      <c r="I61" s="32"/>
      <c r="J61" s="32"/>
      <c r="K61" s="32"/>
    </row>
    <row r="62" ht="12.75">
      <c r="C62" s="11"/>
    </row>
  </sheetData>
  <sheetProtection/>
  <printOptions/>
  <pageMargins left="0.12" right="0.75" top="1" bottom="1" header="0" footer="0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7"/>
  <sheetViews>
    <sheetView view="pageBreakPreview" zoomScale="85" zoomScaleNormal="75" zoomScaleSheetLayoutView="85" zoomScalePageLayoutView="0" workbookViewId="0" topLeftCell="A620">
      <pane ySplit="9195" topLeftCell="BM663" activePane="topLeft" state="split"/>
      <selection pane="topLeft" activeCell="D389" sqref="D389"/>
      <selection pane="bottomLeft" activeCell="D660" sqref="D660"/>
    </sheetView>
  </sheetViews>
  <sheetFormatPr defaultColWidth="11.421875" defaultRowHeight="12.75"/>
  <cols>
    <col min="1" max="1" width="15.57421875" style="52" customWidth="1"/>
    <col min="2" max="2" width="54.8515625" style="8" customWidth="1"/>
    <col min="3" max="3" width="18.421875" style="8" customWidth="1"/>
    <col min="4" max="4" width="25.28125" style="44" bestFit="1" customWidth="1"/>
    <col min="5" max="5" width="16.00390625" style="8" customWidth="1"/>
    <col min="6" max="6" width="15.00390625" style="8" customWidth="1"/>
    <col min="7" max="7" width="10.7109375" style="8" customWidth="1"/>
    <col min="8" max="8" width="14.140625" style="8" bestFit="1" customWidth="1"/>
    <col min="9" max="9" width="11.7109375" style="8" bestFit="1" customWidth="1"/>
    <col min="10" max="10" width="14.57421875" style="8" customWidth="1"/>
    <col min="11" max="11" width="13.8515625" style="8" bestFit="1" customWidth="1"/>
    <col min="12" max="12" width="12.7109375" style="8" bestFit="1" customWidth="1"/>
    <col min="13" max="13" width="11.7109375" style="8" bestFit="1" customWidth="1"/>
    <col min="14" max="14" width="15.57421875" style="8" bestFit="1" customWidth="1"/>
    <col min="15" max="16384" width="11.421875" style="8" customWidth="1"/>
  </cols>
  <sheetData>
    <row r="1" spans="2:4" ht="30" customHeight="1">
      <c r="B1" s="6"/>
      <c r="D1" s="88">
        <v>2016</v>
      </c>
    </row>
    <row r="2" spans="1:4" s="161" customFormat="1" ht="27" customHeight="1">
      <c r="A2" s="182" t="s">
        <v>327</v>
      </c>
      <c r="B2" s="182"/>
      <c r="C2" s="182"/>
      <c r="D2" s="182"/>
    </row>
    <row r="3" spans="1:4" s="161" customFormat="1" ht="15.75">
      <c r="A3" s="177" t="s">
        <v>328</v>
      </c>
      <c r="B3" s="177"/>
      <c r="C3" s="177"/>
      <c r="D3" s="177"/>
    </row>
    <row r="4" spans="1:4" s="161" customFormat="1" ht="15.75">
      <c r="A4" s="175" t="s">
        <v>329</v>
      </c>
      <c r="B4" s="176"/>
      <c r="C4" s="175"/>
      <c r="D4" s="175"/>
    </row>
    <row r="5" spans="1:4" ht="12.75">
      <c r="A5" s="178"/>
      <c r="B5" s="179"/>
      <c r="C5" s="179"/>
      <c r="D5" s="179"/>
    </row>
    <row r="6" spans="2:3" ht="12.75">
      <c r="B6" s="76" t="s">
        <v>338</v>
      </c>
      <c r="C6" s="89"/>
    </row>
    <row r="7" spans="1:4" s="91" customFormat="1" ht="25.5">
      <c r="A7" s="52"/>
      <c r="B7" s="77" t="s">
        <v>330</v>
      </c>
      <c r="C7" s="89"/>
      <c r="D7" s="90">
        <f>D22</f>
        <v>48156.97</v>
      </c>
    </row>
    <row r="8" spans="2:4" ht="25.5">
      <c r="B8" s="78" t="s">
        <v>332</v>
      </c>
      <c r="C8" s="89"/>
      <c r="D8" s="90">
        <f>D34</f>
        <v>115289.02</v>
      </c>
    </row>
    <row r="9" spans="2:4" ht="25.5">
      <c r="B9" s="78" t="s">
        <v>333</v>
      </c>
      <c r="C9" s="89"/>
      <c r="D9" s="90"/>
    </row>
    <row r="10" spans="2:4" ht="25.5">
      <c r="B10" s="78" t="s">
        <v>334</v>
      </c>
      <c r="C10" s="89"/>
      <c r="D10" s="90">
        <f>D41</f>
        <v>35824.05</v>
      </c>
    </row>
    <row r="11" spans="2:4" ht="25.5">
      <c r="B11" s="78" t="s">
        <v>335</v>
      </c>
      <c r="C11" s="89"/>
      <c r="D11" s="90"/>
    </row>
    <row r="12" spans="2:4" ht="25.5">
      <c r="B12" s="78" t="s">
        <v>336</v>
      </c>
      <c r="C12" s="89"/>
      <c r="D12" s="90">
        <f>D44</f>
        <v>13000</v>
      </c>
    </row>
    <row r="13" spans="2:4" ht="12.75">
      <c r="B13" s="78"/>
      <c r="C13" s="89"/>
      <c r="D13" s="90"/>
    </row>
    <row r="14" spans="2:4" ht="12.75">
      <c r="B14" s="76" t="s">
        <v>337</v>
      </c>
      <c r="C14" s="89"/>
      <c r="D14" s="90"/>
    </row>
    <row r="15" spans="2:4" ht="38.25">
      <c r="B15" s="79" t="s">
        <v>339</v>
      </c>
      <c r="C15" s="89"/>
      <c r="D15" s="90"/>
    </row>
    <row r="16" spans="2:4" ht="25.5">
      <c r="B16" s="79" t="s">
        <v>341</v>
      </c>
      <c r="C16" s="89"/>
      <c r="D16" s="90"/>
    </row>
    <row r="17" spans="2:4" ht="25.5">
      <c r="B17" s="79" t="s">
        <v>340</v>
      </c>
      <c r="C17" s="89"/>
      <c r="D17" s="90"/>
    </row>
    <row r="18" spans="2:4" ht="25.5">
      <c r="B18" s="79" t="s">
        <v>342</v>
      </c>
      <c r="C18" s="89"/>
      <c r="D18" s="90"/>
    </row>
    <row r="19" spans="2:4" ht="12.75">
      <c r="B19" s="79" t="s">
        <v>343</v>
      </c>
      <c r="C19" s="89"/>
      <c r="D19" s="90"/>
    </row>
    <row r="20" spans="1:13" s="6" customFormat="1" ht="12.75">
      <c r="A20" s="52"/>
      <c r="B20" s="79"/>
      <c r="C20" s="89"/>
      <c r="D20" s="90"/>
      <c r="E20" s="8"/>
      <c r="F20" s="8"/>
      <c r="G20" s="8"/>
      <c r="H20" s="8"/>
      <c r="I20" s="8"/>
      <c r="J20" s="8"/>
      <c r="K20" s="8"/>
      <c r="L20" s="8"/>
      <c r="M20" s="8"/>
    </row>
    <row r="21" spans="2:4" ht="12.75">
      <c r="B21" s="76" t="s">
        <v>344</v>
      </c>
      <c r="C21" s="92"/>
      <c r="D21" s="93"/>
    </row>
    <row r="22" spans="2:4" ht="25.5">
      <c r="B22" s="20" t="s">
        <v>588</v>
      </c>
      <c r="C22" s="89"/>
      <c r="D22" s="43">
        <f>SUM(D24:D32)</f>
        <v>48156.97</v>
      </c>
    </row>
    <row r="23" spans="2:4" ht="12.75">
      <c r="B23" s="94" t="s">
        <v>630</v>
      </c>
      <c r="C23" s="95"/>
      <c r="D23" s="50"/>
    </row>
    <row r="24" spans="1:4" ht="12.75">
      <c r="A24" s="52" t="s">
        <v>345</v>
      </c>
      <c r="B24" s="1" t="s">
        <v>247</v>
      </c>
      <c r="C24" s="96"/>
      <c r="D24" s="97">
        <f>SUM(C25:C27)</f>
        <v>34298.06</v>
      </c>
    </row>
    <row r="25" spans="2:4" ht="12.75">
      <c r="B25" s="1" t="s">
        <v>648</v>
      </c>
      <c r="C25" s="98">
        <v>26416.6</v>
      </c>
      <c r="D25" s="99"/>
    </row>
    <row r="26" spans="2:4" ht="12.75">
      <c r="B26" s="1" t="s">
        <v>665</v>
      </c>
      <c r="C26" s="98">
        <v>2201.4</v>
      </c>
      <c r="D26" s="99"/>
    </row>
    <row r="27" spans="2:4" ht="12.75">
      <c r="B27" s="1" t="s">
        <v>649</v>
      </c>
      <c r="C27" s="98">
        <v>5680.06</v>
      </c>
      <c r="D27" s="99"/>
    </row>
    <row r="28" spans="1:4" ht="12.75">
      <c r="A28" s="52" t="s">
        <v>346</v>
      </c>
      <c r="B28" s="1" t="s">
        <v>347</v>
      </c>
      <c r="D28" s="97">
        <f>SUM(C29:C31)</f>
        <v>13083.91</v>
      </c>
    </row>
    <row r="29" spans="2:4" ht="12.75">
      <c r="B29" s="1" t="s">
        <v>648</v>
      </c>
      <c r="C29" s="98">
        <v>10205.38</v>
      </c>
      <c r="D29" s="99"/>
    </row>
    <row r="30" spans="2:4" ht="12.75">
      <c r="B30" s="1" t="s">
        <v>665</v>
      </c>
      <c r="C30" s="98">
        <v>850.45</v>
      </c>
      <c r="D30" s="99"/>
    </row>
    <row r="31" spans="2:4" ht="12.75">
      <c r="B31" s="1" t="s">
        <v>649</v>
      </c>
      <c r="C31" s="98">
        <v>2028.08</v>
      </c>
      <c r="D31" s="99"/>
    </row>
    <row r="32" spans="1:4" ht="12.75">
      <c r="A32" s="52" t="s">
        <v>348</v>
      </c>
      <c r="B32" s="1" t="s">
        <v>349</v>
      </c>
      <c r="C32" s="6"/>
      <c r="D32" s="98">
        <v>775</v>
      </c>
    </row>
    <row r="33" spans="2:4" ht="12.75">
      <c r="B33" s="1"/>
      <c r="C33" s="6"/>
      <c r="D33" s="98"/>
    </row>
    <row r="34" spans="2:4" ht="25.5">
      <c r="B34" s="20" t="s">
        <v>331</v>
      </c>
      <c r="C34" s="100"/>
      <c r="D34" s="47">
        <f>SUM(D35:D39)</f>
        <v>115289.02</v>
      </c>
    </row>
    <row r="35" spans="1:4" ht="25.5">
      <c r="A35" s="52" t="s">
        <v>351</v>
      </c>
      <c r="B35" s="101" t="s">
        <v>350</v>
      </c>
      <c r="C35" s="95"/>
      <c r="D35" s="90">
        <f>SUM(C36:C37)</f>
        <v>54607.990000000005</v>
      </c>
    </row>
    <row r="36" spans="2:3" ht="12.75">
      <c r="B36" s="1" t="s">
        <v>669</v>
      </c>
      <c r="C36" s="102">
        <v>33825.04</v>
      </c>
    </row>
    <row r="37" spans="2:3" ht="12.75">
      <c r="B37" s="1" t="s">
        <v>670</v>
      </c>
      <c r="C37" s="102">
        <v>20782.95</v>
      </c>
    </row>
    <row r="38" spans="1:4" ht="12.75">
      <c r="A38" s="52" t="s">
        <v>355</v>
      </c>
      <c r="B38" s="103" t="s">
        <v>352</v>
      </c>
      <c r="D38" s="90">
        <v>20000</v>
      </c>
    </row>
    <row r="39" spans="1:13" s="6" customFormat="1" ht="12.75">
      <c r="A39" s="52" t="s">
        <v>354</v>
      </c>
      <c r="B39" s="103" t="s">
        <v>353</v>
      </c>
      <c r="D39" s="98">
        <v>40681.03</v>
      </c>
      <c r="E39" s="8"/>
      <c r="F39" s="8"/>
      <c r="G39" s="8"/>
      <c r="H39" s="8"/>
      <c r="I39" s="8"/>
      <c r="J39" s="8"/>
      <c r="K39" s="8"/>
      <c r="L39" s="8"/>
      <c r="M39" s="8"/>
    </row>
    <row r="40" spans="2:4" ht="12.75">
      <c r="B40" s="1"/>
      <c r="C40" s="102"/>
      <c r="D40" s="104"/>
    </row>
    <row r="41" spans="2:4" ht="12.75">
      <c r="B41" s="20" t="s">
        <v>356</v>
      </c>
      <c r="C41" s="95"/>
      <c r="D41" s="47">
        <f>SUM(D42:D43)</f>
        <v>35824.05</v>
      </c>
    </row>
    <row r="42" spans="1:13" s="6" customFormat="1" ht="12.75">
      <c r="A42" s="52" t="s">
        <v>357</v>
      </c>
      <c r="B42" s="1" t="s">
        <v>624</v>
      </c>
      <c r="D42" s="98">
        <v>30824.05</v>
      </c>
      <c r="E42" s="8"/>
      <c r="F42" s="8"/>
      <c r="G42" s="8"/>
      <c r="H42" s="8"/>
      <c r="I42" s="8"/>
      <c r="J42" s="8"/>
      <c r="K42" s="8"/>
      <c r="L42" s="8"/>
      <c r="M42" s="8"/>
    </row>
    <row r="43" spans="1:4" ht="12.75">
      <c r="A43" s="52" t="s">
        <v>358</v>
      </c>
      <c r="B43" s="1" t="s">
        <v>359</v>
      </c>
      <c r="D43" s="98">
        <v>5000</v>
      </c>
    </row>
    <row r="44" spans="1:13" s="6" customFormat="1" ht="25.5">
      <c r="A44" s="52"/>
      <c r="B44" s="20" t="s">
        <v>84</v>
      </c>
      <c r="C44" s="95"/>
      <c r="D44" s="47">
        <f>SUM(D45:D50)</f>
        <v>13000</v>
      </c>
      <c r="E44" s="8"/>
      <c r="F44" s="8"/>
      <c r="G44" s="8"/>
      <c r="H44" s="8"/>
      <c r="I44" s="8"/>
      <c r="J44" s="8"/>
      <c r="K44" s="8"/>
      <c r="L44" s="8"/>
      <c r="M44" s="8"/>
    </row>
    <row r="45" spans="1:13" s="6" customFormat="1" ht="12.75">
      <c r="A45" s="52" t="s">
        <v>360</v>
      </c>
      <c r="B45" s="103" t="s">
        <v>673</v>
      </c>
      <c r="D45" s="90">
        <v>3000</v>
      </c>
      <c r="E45" s="8"/>
      <c r="F45" s="8"/>
      <c r="G45" s="8"/>
      <c r="H45" s="8"/>
      <c r="I45" s="8"/>
      <c r="J45" s="8"/>
      <c r="K45" s="8"/>
      <c r="L45" s="8"/>
      <c r="M45" s="8"/>
    </row>
    <row r="46" spans="1:13" s="6" customFormat="1" ht="25.5">
      <c r="A46" s="52" t="s">
        <v>144</v>
      </c>
      <c r="B46" s="105" t="s">
        <v>145</v>
      </c>
      <c r="C46" s="10"/>
      <c r="D46" s="98">
        <v>0</v>
      </c>
      <c r="E46" s="8"/>
      <c r="F46" s="8"/>
      <c r="G46" s="8"/>
      <c r="H46" s="8"/>
      <c r="I46" s="8"/>
      <c r="J46" s="8"/>
      <c r="K46" s="8"/>
      <c r="L46" s="8"/>
      <c r="M46" s="8"/>
    </row>
    <row r="47" spans="1:13" s="6" customFormat="1" ht="12.75">
      <c r="A47" s="52" t="s">
        <v>361</v>
      </c>
      <c r="B47" s="1" t="s">
        <v>251</v>
      </c>
      <c r="D47" s="98">
        <v>4000</v>
      </c>
      <c r="E47" s="8"/>
      <c r="F47" s="8"/>
      <c r="G47" s="8"/>
      <c r="H47" s="8"/>
      <c r="I47" s="8"/>
      <c r="J47" s="8"/>
      <c r="K47" s="8"/>
      <c r="L47" s="8"/>
      <c r="M47" s="8"/>
    </row>
    <row r="48" spans="1:13" s="6" customFormat="1" ht="12.75">
      <c r="A48" s="52" t="s">
        <v>362</v>
      </c>
      <c r="B48" s="1" t="s">
        <v>365</v>
      </c>
      <c r="D48" s="98">
        <v>1500</v>
      </c>
      <c r="E48" s="8"/>
      <c r="F48" s="8"/>
      <c r="G48" s="8"/>
      <c r="H48" s="8"/>
      <c r="I48" s="8"/>
      <c r="J48" s="8"/>
      <c r="K48" s="8"/>
      <c r="L48" s="8"/>
      <c r="M48" s="8"/>
    </row>
    <row r="49" spans="1:4" ht="12.75">
      <c r="A49" s="52" t="s">
        <v>364</v>
      </c>
      <c r="B49" s="1" t="s">
        <v>363</v>
      </c>
      <c r="D49" s="90">
        <v>3000</v>
      </c>
    </row>
    <row r="50" spans="1:4" ht="12.75">
      <c r="A50" s="52" t="s">
        <v>366</v>
      </c>
      <c r="B50" s="1" t="s">
        <v>647</v>
      </c>
      <c r="D50" s="90">
        <v>1500</v>
      </c>
    </row>
    <row r="51" spans="2:4" ht="23.25" customHeight="1">
      <c r="B51" s="30"/>
      <c r="C51" s="106"/>
      <c r="D51" s="104"/>
    </row>
    <row r="52" spans="2:4" ht="12.75">
      <c r="B52" s="87" t="s">
        <v>367</v>
      </c>
      <c r="C52" s="107"/>
      <c r="D52" s="108">
        <f>D44+D41+D34+D22</f>
        <v>212270.04</v>
      </c>
    </row>
    <row r="53" spans="2:4" ht="12.75">
      <c r="B53" s="78"/>
      <c r="C53" s="89"/>
      <c r="D53" s="90"/>
    </row>
    <row r="54" spans="1:4" s="161" customFormat="1" ht="15.75">
      <c r="A54" s="175" t="s">
        <v>368</v>
      </c>
      <c r="B54" s="176"/>
      <c r="C54" s="175"/>
      <c r="D54" s="175"/>
    </row>
    <row r="55" spans="1:4" ht="12.75">
      <c r="A55" s="178"/>
      <c r="B55" s="179"/>
      <c r="C55" s="179"/>
      <c r="D55" s="179"/>
    </row>
    <row r="56" spans="2:3" ht="12.75">
      <c r="B56" s="76" t="s">
        <v>338</v>
      </c>
      <c r="C56" s="89"/>
    </row>
    <row r="57" spans="2:4" ht="12.75">
      <c r="B57" s="77" t="s">
        <v>369</v>
      </c>
      <c r="C57" s="89"/>
      <c r="D57" s="109"/>
    </row>
    <row r="58" spans="2:4" ht="12.75">
      <c r="B58" s="78" t="s">
        <v>370</v>
      </c>
      <c r="C58" s="89"/>
      <c r="D58" s="109"/>
    </row>
    <row r="59" spans="2:4" ht="25.5">
      <c r="B59" s="78" t="s">
        <v>371</v>
      </c>
      <c r="C59" s="89"/>
      <c r="D59" s="90">
        <f>D72</f>
        <v>73846.54000000001</v>
      </c>
    </row>
    <row r="60" spans="2:4" ht="25.5">
      <c r="B60" s="78" t="s">
        <v>372</v>
      </c>
      <c r="C60" s="89"/>
      <c r="D60" s="90"/>
    </row>
    <row r="61" spans="2:4" ht="25.5">
      <c r="B61" s="78" t="s">
        <v>373</v>
      </c>
      <c r="C61" s="89"/>
      <c r="D61" s="90"/>
    </row>
    <row r="62" spans="2:4" ht="12.75">
      <c r="B62" s="77" t="s">
        <v>376</v>
      </c>
      <c r="C62" s="89"/>
      <c r="D62" s="90">
        <f>D76</f>
        <v>76200</v>
      </c>
    </row>
    <row r="63" spans="2:4" ht="12.75">
      <c r="B63" s="77" t="s">
        <v>377</v>
      </c>
      <c r="C63" s="89"/>
      <c r="D63" s="90"/>
    </row>
    <row r="64" spans="2:4" ht="12.75">
      <c r="B64" s="77" t="s">
        <v>378</v>
      </c>
      <c r="C64" s="89"/>
      <c r="D64" s="90">
        <f>D79</f>
        <v>504862.39</v>
      </c>
    </row>
    <row r="65" spans="2:4" ht="12.75">
      <c r="B65" s="77" t="s">
        <v>379</v>
      </c>
      <c r="C65" s="89"/>
      <c r="D65" s="90"/>
    </row>
    <row r="66" spans="2:4" ht="12.75">
      <c r="B66" s="78"/>
      <c r="C66" s="89"/>
      <c r="D66" s="90"/>
    </row>
    <row r="67" spans="2:4" ht="12.75">
      <c r="B67" s="76" t="s">
        <v>337</v>
      </c>
      <c r="C67" s="89"/>
      <c r="D67" s="90"/>
    </row>
    <row r="68" spans="1:13" s="110" customFormat="1" ht="25.5">
      <c r="A68" s="52"/>
      <c r="B68" s="79" t="s">
        <v>380</v>
      </c>
      <c r="C68" s="89"/>
      <c r="D68" s="90"/>
      <c r="E68" s="8"/>
      <c r="F68" s="8"/>
      <c r="G68" s="8"/>
      <c r="H68" s="8"/>
      <c r="I68" s="8"/>
      <c r="J68" s="8"/>
      <c r="K68" s="8"/>
      <c r="L68" s="8"/>
      <c r="M68" s="8"/>
    </row>
    <row r="69" spans="2:4" ht="63.75">
      <c r="B69" s="79" t="s">
        <v>617</v>
      </c>
      <c r="C69" s="89"/>
      <c r="D69" s="90"/>
    </row>
    <row r="70" spans="2:4" ht="12.75">
      <c r="B70" s="79"/>
      <c r="C70" s="89"/>
      <c r="D70" s="90"/>
    </row>
    <row r="71" spans="2:4" ht="12.75">
      <c r="B71" s="76" t="s">
        <v>344</v>
      </c>
      <c r="C71" s="89"/>
      <c r="D71" s="93"/>
    </row>
    <row r="72" spans="2:4" ht="25.5">
      <c r="B72" s="20" t="s">
        <v>213</v>
      </c>
      <c r="D72" s="47">
        <f>SUM(D73:D75)</f>
        <v>73846.54000000001</v>
      </c>
    </row>
    <row r="73" spans="1:4" ht="12.75">
      <c r="A73" s="52" t="s">
        <v>214</v>
      </c>
      <c r="B73" s="3" t="s">
        <v>215</v>
      </c>
      <c r="D73" s="98">
        <v>64096.54</v>
      </c>
    </row>
    <row r="74" spans="1:4" ht="12.75">
      <c r="A74" s="52" t="s">
        <v>660</v>
      </c>
      <c r="B74" s="3" t="s">
        <v>657</v>
      </c>
      <c r="D74" s="98">
        <v>6750</v>
      </c>
    </row>
    <row r="75" spans="1:4" ht="12.75">
      <c r="A75" s="52" t="s">
        <v>659</v>
      </c>
      <c r="B75" s="3" t="s">
        <v>658</v>
      </c>
      <c r="D75" s="98">
        <v>3000</v>
      </c>
    </row>
    <row r="76" spans="2:4" ht="12.75">
      <c r="B76" s="19" t="s">
        <v>374</v>
      </c>
      <c r="C76" s="102"/>
      <c r="D76" s="47">
        <f>SUM(D77:D78)</f>
        <v>76200</v>
      </c>
    </row>
    <row r="77" spans="1:4" ht="25.5">
      <c r="A77" s="52" t="s">
        <v>381</v>
      </c>
      <c r="B77" s="3" t="s">
        <v>85</v>
      </c>
      <c r="D77" s="98">
        <v>75000</v>
      </c>
    </row>
    <row r="78" spans="1:4" ht="12.75">
      <c r="A78" s="52" t="s">
        <v>216</v>
      </c>
      <c r="B78" s="3" t="s">
        <v>227</v>
      </c>
      <c r="D78" s="98">
        <v>1200</v>
      </c>
    </row>
    <row r="79" spans="2:4" ht="12.75">
      <c r="B79" s="19" t="s">
        <v>375</v>
      </c>
      <c r="C79" s="89"/>
      <c r="D79" s="47">
        <f>SUM(D80:D82)</f>
        <v>504862.39</v>
      </c>
    </row>
    <row r="80" spans="1:13" s="6" customFormat="1" ht="15.75" customHeight="1">
      <c r="A80" s="52" t="s">
        <v>383</v>
      </c>
      <c r="B80" s="3" t="s">
        <v>234</v>
      </c>
      <c r="D80" s="90">
        <v>89000</v>
      </c>
      <c r="E80" s="8"/>
      <c r="F80" s="8"/>
      <c r="G80" s="8"/>
      <c r="H80" s="8"/>
      <c r="I80" s="8"/>
      <c r="J80" s="8"/>
      <c r="K80" s="8"/>
      <c r="L80" s="8"/>
      <c r="M80" s="8"/>
    </row>
    <row r="81" spans="1:4" ht="12.75" customHeight="1">
      <c r="A81" s="52" t="s">
        <v>384</v>
      </c>
      <c r="B81" s="3" t="s">
        <v>235</v>
      </c>
      <c r="D81" s="90">
        <v>15000</v>
      </c>
    </row>
    <row r="82" spans="1:4" ht="11.25" customHeight="1">
      <c r="A82" s="52" t="s">
        <v>385</v>
      </c>
      <c r="B82" s="3" t="s">
        <v>382</v>
      </c>
      <c r="D82" s="90">
        <v>400862.39</v>
      </c>
    </row>
    <row r="83" spans="3:4" ht="12.75" customHeight="1">
      <c r="C83" s="111"/>
      <c r="D83" s="104"/>
    </row>
    <row r="84" spans="2:4" ht="12.75">
      <c r="B84" s="87" t="s">
        <v>386</v>
      </c>
      <c r="C84" s="107"/>
      <c r="D84" s="108">
        <f>D72+D76+D79</f>
        <v>654908.93</v>
      </c>
    </row>
    <row r="86" spans="3:4" ht="14.25" customHeight="1">
      <c r="C86" s="111"/>
      <c r="D86" s="104"/>
    </row>
    <row r="87" spans="1:4" ht="14.25" customHeight="1">
      <c r="A87" s="180" t="s">
        <v>387</v>
      </c>
      <c r="B87" s="181"/>
      <c r="C87" s="180"/>
      <c r="D87" s="180"/>
    </row>
    <row r="88" spans="1:4" ht="14.25" customHeight="1">
      <c r="A88" s="178"/>
      <c r="B88" s="179"/>
      <c r="C88" s="179"/>
      <c r="D88" s="179"/>
    </row>
    <row r="89" spans="2:3" ht="12.75" customHeight="1">
      <c r="B89" s="76" t="s">
        <v>338</v>
      </c>
      <c r="C89" s="89"/>
    </row>
    <row r="90" spans="2:4" ht="12.75" customHeight="1">
      <c r="B90" s="77" t="s">
        <v>217</v>
      </c>
      <c r="C90" s="89"/>
      <c r="D90" s="90">
        <f>D104</f>
        <v>6158</v>
      </c>
    </row>
    <row r="91" spans="1:13" s="110" customFormat="1" ht="11.25" customHeight="1">
      <c r="A91" s="52"/>
      <c r="B91" s="77" t="s">
        <v>388</v>
      </c>
      <c r="C91" s="89"/>
      <c r="D91" s="93"/>
      <c r="E91" s="8"/>
      <c r="F91" s="8"/>
      <c r="G91" s="8"/>
      <c r="H91" s="8"/>
      <c r="I91" s="8"/>
      <c r="J91" s="8"/>
      <c r="K91" s="8"/>
      <c r="L91" s="8"/>
      <c r="M91" s="8"/>
    </row>
    <row r="92" spans="1:13" s="110" customFormat="1" ht="12.75">
      <c r="A92" s="52"/>
      <c r="B92" s="77" t="s">
        <v>562</v>
      </c>
      <c r="C92" s="89"/>
      <c r="D92" s="90">
        <f>D107</f>
        <v>5000</v>
      </c>
      <c r="E92" s="8"/>
      <c r="F92" s="8"/>
      <c r="G92" s="8"/>
      <c r="H92" s="8"/>
      <c r="I92" s="8"/>
      <c r="J92" s="8"/>
      <c r="K92" s="8"/>
      <c r="L92" s="8"/>
      <c r="M92" s="8"/>
    </row>
    <row r="93" spans="1:13" s="110" customFormat="1" ht="38.25">
      <c r="A93" s="52"/>
      <c r="B93" s="77" t="s">
        <v>389</v>
      </c>
      <c r="C93" s="89"/>
      <c r="D93" s="93"/>
      <c r="E93" s="8"/>
      <c r="F93" s="8"/>
      <c r="G93" s="8"/>
      <c r="H93" s="8"/>
      <c r="I93" s="8"/>
      <c r="J93" s="8"/>
      <c r="K93" s="8"/>
      <c r="L93" s="8"/>
      <c r="M93" s="8"/>
    </row>
    <row r="94" spans="2:4" ht="12.75" customHeight="1">
      <c r="B94" s="78" t="s">
        <v>390</v>
      </c>
      <c r="C94" s="89"/>
      <c r="D94" s="90"/>
    </row>
    <row r="95" spans="1:13" s="6" customFormat="1" ht="12.75">
      <c r="A95" s="52"/>
      <c r="B95" s="78"/>
      <c r="C95" s="89"/>
      <c r="D95" s="90"/>
      <c r="E95" s="8"/>
      <c r="F95" s="8"/>
      <c r="G95" s="8"/>
      <c r="H95" s="8"/>
      <c r="I95" s="8"/>
      <c r="J95" s="8"/>
      <c r="K95" s="8"/>
      <c r="L95" s="8"/>
      <c r="M95" s="8"/>
    </row>
    <row r="96" spans="2:4" ht="12.75">
      <c r="B96" s="76" t="s">
        <v>337</v>
      </c>
      <c r="C96" s="89"/>
      <c r="D96" s="90"/>
    </row>
    <row r="97" spans="2:4" ht="38.25">
      <c r="B97" s="79" t="s">
        <v>208</v>
      </c>
      <c r="C97" s="89"/>
      <c r="D97" s="90"/>
    </row>
    <row r="98" spans="2:4" ht="12.75">
      <c r="B98" s="79" t="s">
        <v>209</v>
      </c>
      <c r="C98" s="89"/>
      <c r="D98" s="90"/>
    </row>
    <row r="99" spans="2:4" ht="12.75">
      <c r="B99" s="79" t="s">
        <v>210</v>
      </c>
      <c r="C99" s="89"/>
      <c r="D99" s="90"/>
    </row>
    <row r="100" spans="2:4" ht="25.5">
      <c r="B100" s="79" t="s">
        <v>211</v>
      </c>
      <c r="C100" s="89"/>
      <c r="D100" s="90"/>
    </row>
    <row r="101" spans="2:4" ht="12.75">
      <c r="B101" s="79" t="s">
        <v>212</v>
      </c>
      <c r="C101" s="89"/>
      <c r="D101" s="90"/>
    </row>
    <row r="102" spans="2:4" ht="12.75">
      <c r="B102" s="79"/>
      <c r="C102" s="89"/>
      <c r="D102" s="90"/>
    </row>
    <row r="103" spans="1:13" s="6" customFormat="1" ht="12.75">
      <c r="A103" s="52"/>
      <c r="B103" s="76" t="s">
        <v>344</v>
      </c>
      <c r="C103" s="89"/>
      <c r="D103" s="93"/>
      <c r="E103" s="8"/>
      <c r="F103" s="8"/>
      <c r="G103" s="8"/>
      <c r="H103" s="8"/>
      <c r="I103" s="8"/>
      <c r="J103" s="8"/>
      <c r="K103" s="8"/>
      <c r="L103" s="8"/>
      <c r="M103" s="8"/>
    </row>
    <row r="104" spans="1:13" s="6" customFormat="1" ht="12.75">
      <c r="A104" s="52"/>
      <c r="B104" s="19" t="s">
        <v>596</v>
      </c>
      <c r="C104" s="89"/>
      <c r="D104" s="43">
        <f>SUM(D105)</f>
        <v>6158</v>
      </c>
      <c r="E104" s="8"/>
      <c r="F104" s="8"/>
      <c r="G104" s="8"/>
      <c r="H104" s="8"/>
      <c r="I104" s="8"/>
      <c r="J104" s="8"/>
      <c r="K104" s="8"/>
      <c r="L104" s="8"/>
      <c r="M104" s="8"/>
    </row>
    <row r="105" spans="1:13" s="6" customFormat="1" ht="12.75">
      <c r="A105" s="52" t="s">
        <v>597</v>
      </c>
      <c r="B105" s="3" t="s">
        <v>598</v>
      </c>
      <c r="C105" s="89"/>
      <c r="D105" s="93">
        <v>6158</v>
      </c>
      <c r="E105" s="8"/>
      <c r="F105" s="8"/>
      <c r="G105" s="8"/>
      <c r="H105" s="8"/>
      <c r="I105" s="8"/>
      <c r="J105" s="8"/>
      <c r="K105" s="8"/>
      <c r="L105" s="8"/>
      <c r="M105" s="8"/>
    </row>
    <row r="106" spans="1:13" s="6" customFormat="1" ht="12.75">
      <c r="A106" s="52"/>
      <c r="B106" s="112"/>
      <c r="C106" s="89"/>
      <c r="D106" s="93"/>
      <c r="E106" s="8"/>
      <c r="F106" s="8"/>
      <c r="G106" s="8"/>
      <c r="H106" s="8"/>
      <c r="I106" s="8"/>
      <c r="J106" s="8"/>
      <c r="K106" s="8"/>
      <c r="L106" s="8"/>
      <c r="M106" s="8"/>
    </row>
    <row r="107" spans="2:4" ht="12.75">
      <c r="B107" s="19" t="s">
        <v>561</v>
      </c>
      <c r="D107" s="43">
        <f>SUM(D108)</f>
        <v>5000</v>
      </c>
    </row>
    <row r="108" spans="1:4" ht="12.75">
      <c r="A108" s="52" t="s">
        <v>563</v>
      </c>
      <c r="B108" s="3" t="s">
        <v>564</v>
      </c>
      <c r="C108" s="110"/>
      <c r="D108" s="98">
        <v>5000</v>
      </c>
    </row>
    <row r="109" spans="1:4" ht="12.75">
      <c r="A109" s="53"/>
      <c r="B109" s="18"/>
      <c r="C109" s="113"/>
      <c r="D109" s="114"/>
    </row>
    <row r="110" spans="2:4" ht="12.75">
      <c r="B110" s="87" t="s">
        <v>222</v>
      </c>
      <c r="C110" s="107"/>
      <c r="D110" s="108">
        <f>D107+D104</f>
        <v>11158</v>
      </c>
    </row>
    <row r="111" spans="2:4" ht="12.75">
      <c r="B111" s="115"/>
      <c r="C111" s="116"/>
      <c r="D111" s="104"/>
    </row>
    <row r="112" spans="1:4" s="161" customFormat="1" ht="15.75">
      <c r="A112" s="162"/>
      <c r="B112" s="163" t="s">
        <v>411</v>
      </c>
      <c r="C112" s="164"/>
      <c r="D112" s="165">
        <f>D110+D84+D52</f>
        <v>878336.9700000001</v>
      </c>
    </row>
    <row r="113" spans="2:4" ht="12.75">
      <c r="B113" s="115"/>
      <c r="C113" s="116"/>
      <c r="D113" s="104"/>
    </row>
    <row r="114" spans="1:4" ht="28.5" customHeight="1">
      <c r="A114" s="53"/>
      <c r="B114" s="18"/>
      <c r="C114" s="113"/>
      <c r="D114" s="114"/>
    </row>
    <row r="115" spans="1:13" s="166" customFormat="1" ht="15.75">
      <c r="A115" s="177" t="s">
        <v>223</v>
      </c>
      <c r="B115" s="177"/>
      <c r="C115" s="177"/>
      <c r="D115" s="177"/>
      <c r="E115" s="161"/>
      <c r="F115" s="161"/>
      <c r="G115" s="161"/>
      <c r="H115" s="161"/>
      <c r="I115" s="161"/>
      <c r="J115" s="161"/>
      <c r="K115" s="161"/>
      <c r="L115" s="161"/>
      <c r="M115" s="161"/>
    </row>
    <row r="116" spans="1:13" s="166" customFormat="1" ht="15.75">
      <c r="A116" s="175" t="s">
        <v>224</v>
      </c>
      <c r="B116" s="176"/>
      <c r="C116" s="175"/>
      <c r="D116" s="175"/>
      <c r="E116" s="161"/>
      <c r="F116" s="161"/>
      <c r="G116" s="161"/>
      <c r="H116" s="161"/>
      <c r="I116" s="161"/>
      <c r="J116" s="161"/>
      <c r="K116" s="161"/>
      <c r="L116" s="161"/>
      <c r="M116" s="161"/>
    </row>
    <row r="117" spans="1:13" s="16" customFormat="1" ht="12.75">
      <c r="A117" s="173"/>
      <c r="B117" s="174"/>
      <c r="C117" s="174"/>
      <c r="D117" s="174"/>
      <c r="E117" s="8"/>
      <c r="F117" s="8"/>
      <c r="G117" s="8"/>
      <c r="H117" s="8"/>
      <c r="I117" s="8"/>
      <c r="J117" s="8"/>
      <c r="K117" s="8"/>
      <c r="L117" s="8"/>
      <c r="M117" s="8"/>
    </row>
    <row r="118" spans="2:3" ht="12.75">
      <c r="B118" s="76" t="s">
        <v>338</v>
      </c>
      <c r="C118" s="89"/>
    </row>
    <row r="119" spans="2:4" ht="12.75">
      <c r="B119" s="77" t="s">
        <v>391</v>
      </c>
      <c r="C119" s="89"/>
      <c r="D119" s="117">
        <f>D125</f>
        <v>2100</v>
      </c>
    </row>
    <row r="120" spans="2:4" ht="12.75">
      <c r="B120" s="78"/>
      <c r="C120" s="89"/>
      <c r="D120" s="90"/>
    </row>
    <row r="121" spans="2:4" ht="12.75">
      <c r="B121" s="76" t="s">
        <v>337</v>
      </c>
      <c r="C121" s="89"/>
      <c r="D121" s="90"/>
    </row>
    <row r="122" spans="1:13" s="16" customFormat="1" ht="51">
      <c r="A122" s="52"/>
      <c r="B122" s="79" t="s">
        <v>392</v>
      </c>
      <c r="C122" s="89"/>
      <c r="D122" s="90"/>
      <c r="E122" s="8"/>
      <c r="F122" s="8"/>
      <c r="G122" s="8"/>
      <c r="H122" s="8"/>
      <c r="I122" s="8"/>
      <c r="J122" s="8"/>
      <c r="K122" s="8"/>
      <c r="L122" s="8"/>
      <c r="M122" s="8"/>
    </row>
    <row r="123" spans="1:13" s="16" customFormat="1" ht="12.75">
      <c r="A123" s="52"/>
      <c r="B123" s="79"/>
      <c r="C123" s="89"/>
      <c r="D123" s="90"/>
      <c r="E123" s="8"/>
      <c r="F123" s="8"/>
      <c r="G123" s="8"/>
      <c r="H123" s="8"/>
      <c r="I123" s="8"/>
      <c r="J123" s="8"/>
      <c r="K123" s="8"/>
      <c r="L123" s="8"/>
      <c r="M123" s="8"/>
    </row>
    <row r="124" spans="1:13" s="16" customFormat="1" ht="12.75">
      <c r="A124" s="52"/>
      <c r="B124" s="76" t="s">
        <v>344</v>
      </c>
      <c r="C124" s="89"/>
      <c r="D124" s="93"/>
      <c r="E124" s="8"/>
      <c r="F124" s="8"/>
      <c r="G124" s="8"/>
      <c r="H124" s="8"/>
      <c r="I124" s="8"/>
      <c r="J124" s="8"/>
      <c r="K124" s="8"/>
      <c r="L124" s="8"/>
      <c r="M124" s="8"/>
    </row>
    <row r="125" spans="1:13" s="13" customFormat="1" ht="12.75">
      <c r="A125" s="52"/>
      <c r="B125" s="19" t="s">
        <v>391</v>
      </c>
      <c r="C125" s="89"/>
      <c r="D125" s="43">
        <f>D126</f>
        <v>2100</v>
      </c>
      <c r="E125" s="8"/>
      <c r="F125" s="8"/>
      <c r="G125" s="8"/>
      <c r="H125" s="8"/>
      <c r="I125" s="8"/>
      <c r="J125" s="8"/>
      <c r="K125" s="8"/>
      <c r="L125" s="8"/>
      <c r="M125" s="8"/>
    </row>
    <row r="126" spans="1:13" s="16" customFormat="1" ht="12.75">
      <c r="A126" s="52" t="s">
        <v>393</v>
      </c>
      <c r="B126" s="3" t="s">
        <v>394</v>
      </c>
      <c r="C126" s="8"/>
      <c r="D126" s="98">
        <v>2100</v>
      </c>
      <c r="E126" s="8"/>
      <c r="F126" s="8"/>
      <c r="G126" s="8"/>
      <c r="H126" s="8"/>
      <c r="I126" s="8"/>
      <c r="J126" s="8"/>
      <c r="K126" s="8"/>
      <c r="L126" s="8"/>
      <c r="M126" s="8"/>
    </row>
    <row r="127" spans="2:4" ht="12.75">
      <c r="B127" s="3"/>
      <c r="C127" s="102"/>
      <c r="D127" s="45"/>
    </row>
    <row r="128" spans="2:4" ht="12.75">
      <c r="B128" s="87" t="s">
        <v>409</v>
      </c>
      <c r="C128" s="107"/>
      <c r="D128" s="108">
        <f>D125</f>
        <v>2100</v>
      </c>
    </row>
    <row r="129" spans="1:4" ht="12.75">
      <c r="A129" s="53"/>
      <c r="B129" s="1"/>
      <c r="C129" s="102"/>
      <c r="D129" s="118"/>
    </row>
    <row r="130" spans="1:4" s="161" customFormat="1" ht="15.75">
      <c r="A130" s="175" t="s">
        <v>395</v>
      </c>
      <c r="B130" s="176"/>
      <c r="C130" s="175"/>
      <c r="D130" s="175"/>
    </row>
    <row r="131" spans="1:4" ht="12.75">
      <c r="A131" s="173"/>
      <c r="B131" s="174"/>
      <c r="C131" s="174"/>
      <c r="D131" s="174"/>
    </row>
    <row r="132" spans="1:13" s="16" customFormat="1" ht="12.75">
      <c r="A132" s="52"/>
      <c r="B132" s="76" t="s">
        <v>338</v>
      </c>
      <c r="C132" s="89"/>
      <c r="D132" s="44"/>
      <c r="E132" s="8"/>
      <c r="F132" s="8"/>
      <c r="G132" s="8"/>
      <c r="H132" s="8"/>
      <c r="I132" s="8"/>
      <c r="J132" s="8"/>
      <c r="K132" s="8"/>
      <c r="L132" s="8"/>
      <c r="M132" s="8"/>
    </row>
    <row r="133" spans="1:13" s="16" customFormat="1" ht="12.75">
      <c r="A133" s="52"/>
      <c r="B133" s="77" t="s">
        <v>396</v>
      </c>
      <c r="C133" s="89"/>
      <c r="D133" s="109"/>
      <c r="E133" s="8"/>
      <c r="F133" s="8"/>
      <c r="G133" s="8"/>
      <c r="H133" s="8"/>
      <c r="I133" s="8"/>
      <c r="J133" s="8"/>
      <c r="K133" s="8"/>
      <c r="L133" s="8"/>
      <c r="M133" s="8"/>
    </row>
    <row r="134" spans="2:4" ht="12.75">
      <c r="B134" s="78"/>
      <c r="C134" s="89"/>
      <c r="D134" s="90"/>
    </row>
    <row r="135" spans="2:4" ht="12.75">
      <c r="B135" s="76" t="s">
        <v>337</v>
      </c>
      <c r="C135" s="89"/>
      <c r="D135" s="90"/>
    </row>
    <row r="136" spans="2:4" ht="38.25">
      <c r="B136" s="79" t="s">
        <v>397</v>
      </c>
      <c r="C136" s="89"/>
      <c r="D136" s="90"/>
    </row>
    <row r="137" spans="1:13" s="16" customFormat="1" ht="12.75">
      <c r="A137" s="52"/>
      <c r="B137" s="79"/>
      <c r="C137" s="89"/>
      <c r="D137" s="90"/>
      <c r="E137" s="8"/>
      <c r="F137" s="8"/>
      <c r="G137" s="8"/>
      <c r="H137" s="8"/>
      <c r="I137" s="8"/>
      <c r="J137" s="8"/>
      <c r="K137" s="8"/>
      <c r="L137" s="8"/>
      <c r="M137" s="8"/>
    </row>
    <row r="138" spans="1:13" s="16" customFormat="1" ht="12.75">
      <c r="A138" s="52"/>
      <c r="B138" s="76" t="s">
        <v>344</v>
      </c>
      <c r="C138" s="89"/>
      <c r="D138" s="93"/>
      <c r="E138" s="8"/>
      <c r="F138" s="8"/>
      <c r="G138" s="8"/>
      <c r="H138" s="8"/>
      <c r="I138" s="8"/>
      <c r="J138" s="8"/>
      <c r="K138" s="8"/>
      <c r="L138" s="8"/>
      <c r="M138" s="8"/>
    </row>
    <row r="139" spans="1:13" s="13" customFormat="1" ht="25.5">
      <c r="A139" s="52"/>
      <c r="B139" s="19" t="s">
        <v>396</v>
      </c>
      <c r="C139" s="89"/>
      <c r="D139" s="43">
        <f>D140</f>
        <v>2500</v>
      </c>
      <c r="E139" s="8"/>
      <c r="F139" s="8"/>
      <c r="G139" s="8"/>
      <c r="H139" s="8"/>
      <c r="I139" s="8"/>
      <c r="J139" s="8"/>
      <c r="K139" s="8"/>
      <c r="L139" s="8"/>
      <c r="M139" s="8"/>
    </row>
    <row r="140" spans="1:13" s="16" customFormat="1" ht="12.75">
      <c r="A140" s="52" t="s">
        <v>398</v>
      </c>
      <c r="B140" s="3" t="s">
        <v>399</v>
      </c>
      <c r="C140" s="6"/>
      <c r="D140" s="98">
        <v>2500</v>
      </c>
      <c r="E140" s="8"/>
      <c r="F140" s="8"/>
      <c r="G140" s="8"/>
      <c r="H140" s="8"/>
      <c r="I140" s="8"/>
      <c r="J140" s="8"/>
      <c r="K140" s="8"/>
      <c r="L140" s="8"/>
      <c r="M140" s="8"/>
    </row>
    <row r="141" spans="1:13" s="6" customFormat="1" ht="12.75">
      <c r="A141" s="52"/>
      <c r="B141" s="3"/>
      <c r="C141" s="102"/>
      <c r="D141" s="45"/>
      <c r="E141" s="8"/>
      <c r="F141" s="8"/>
      <c r="G141" s="8"/>
      <c r="H141" s="8"/>
      <c r="I141" s="8"/>
      <c r="J141" s="8"/>
      <c r="K141" s="8"/>
      <c r="L141" s="8"/>
      <c r="M141" s="8"/>
    </row>
    <row r="142" spans="1:13" s="6" customFormat="1" ht="25.5">
      <c r="A142" s="52"/>
      <c r="B142" s="87" t="s">
        <v>410</v>
      </c>
      <c r="C142" s="107"/>
      <c r="D142" s="108">
        <f>D139</f>
        <v>2500</v>
      </c>
      <c r="E142" s="8"/>
      <c r="F142" s="8"/>
      <c r="G142" s="8"/>
      <c r="H142" s="8"/>
      <c r="I142" s="8"/>
      <c r="J142" s="8"/>
      <c r="K142" s="8"/>
      <c r="L142" s="8"/>
      <c r="M142" s="8"/>
    </row>
    <row r="143" spans="1:13" s="6" customFormat="1" ht="12.75">
      <c r="A143" s="52"/>
      <c r="B143" s="3"/>
      <c r="C143" s="102"/>
      <c r="D143" s="45"/>
      <c r="E143" s="8"/>
      <c r="F143" s="8"/>
      <c r="G143" s="8"/>
      <c r="H143" s="8"/>
      <c r="I143" s="8"/>
      <c r="J143" s="8"/>
      <c r="K143" s="8"/>
      <c r="L143" s="8"/>
      <c r="M143" s="8"/>
    </row>
    <row r="144" spans="1:4" s="161" customFormat="1" ht="15.75">
      <c r="A144" s="175" t="s">
        <v>400</v>
      </c>
      <c r="B144" s="176"/>
      <c r="C144" s="175"/>
      <c r="D144" s="175"/>
    </row>
    <row r="145" spans="1:13" s="6" customFormat="1" ht="12.75">
      <c r="A145" s="173"/>
      <c r="B145" s="174"/>
      <c r="C145" s="174"/>
      <c r="D145" s="174"/>
      <c r="E145" s="8"/>
      <c r="F145" s="8"/>
      <c r="G145" s="8"/>
      <c r="H145" s="8"/>
      <c r="I145" s="8"/>
      <c r="J145" s="8"/>
      <c r="K145" s="8"/>
      <c r="L145" s="8"/>
      <c r="M145" s="8"/>
    </row>
    <row r="146" spans="2:3" ht="12.75">
      <c r="B146" s="76" t="s">
        <v>338</v>
      </c>
      <c r="C146" s="89"/>
    </row>
    <row r="147" spans="2:4" ht="12.75">
      <c r="B147" s="77" t="s">
        <v>401</v>
      </c>
      <c r="C147" s="89"/>
      <c r="D147" s="109"/>
    </row>
    <row r="148" spans="1:13" s="6" customFormat="1" ht="12.75">
      <c r="A148" s="52"/>
      <c r="B148" s="78" t="s">
        <v>402</v>
      </c>
      <c r="C148" s="89"/>
      <c r="D148" s="90">
        <f>D159</f>
        <v>185579.91879999998</v>
      </c>
      <c r="E148" s="8"/>
      <c r="F148" s="8"/>
      <c r="G148" s="8"/>
      <c r="H148" s="8"/>
      <c r="I148" s="8"/>
      <c r="J148" s="8"/>
      <c r="K148" s="8"/>
      <c r="L148" s="8"/>
      <c r="M148" s="8"/>
    </row>
    <row r="149" spans="1:13" s="6" customFormat="1" ht="12.75">
      <c r="A149" s="52"/>
      <c r="B149" s="78"/>
      <c r="C149" s="89"/>
      <c r="D149" s="90"/>
      <c r="E149" s="8"/>
      <c r="F149" s="8"/>
      <c r="G149" s="8"/>
      <c r="H149" s="8"/>
      <c r="I149" s="8"/>
      <c r="J149" s="8"/>
      <c r="K149" s="8"/>
      <c r="L149" s="8"/>
      <c r="M149" s="8"/>
    </row>
    <row r="150" spans="2:4" ht="12.75">
      <c r="B150" s="76" t="s">
        <v>337</v>
      </c>
      <c r="C150" s="89"/>
      <c r="D150" s="90"/>
    </row>
    <row r="151" spans="1:13" s="6" customFormat="1" ht="12.75">
      <c r="A151" s="52"/>
      <c r="B151" s="79" t="s">
        <v>403</v>
      </c>
      <c r="C151" s="89"/>
      <c r="D151" s="90"/>
      <c r="E151" s="8"/>
      <c r="F151" s="8"/>
      <c r="G151" s="8"/>
      <c r="H151" s="8"/>
      <c r="I151" s="8"/>
      <c r="J151" s="8"/>
      <c r="K151" s="8"/>
      <c r="L151" s="8"/>
      <c r="M151" s="8"/>
    </row>
    <row r="152" spans="1:13" s="6" customFormat="1" ht="12.75">
      <c r="A152" s="52"/>
      <c r="B152" s="79" t="s">
        <v>404</v>
      </c>
      <c r="C152" s="89"/>
      <c r="D152" s="90"/>
      <c r="E152" s="8"/>
      <c r="F152" s="8"/>
      <c r="G152" s="8"/>
      <c r="H152" s="8"/>
      <c r="I152" s="8"/>
      <c r="J152" s="8"/>
      <c r="K152" s="8"/>
      <c r="L152" s="8"/>
      <c r="M152" s="8"/>
    </row>
    <row r="153" spans="1:13" s="6" customFormat="1" ht="12.75">
      <c r="A153" s="52"/>
      <c r="B153" s="79" t="s">
        <v>405</v>
      </c>
      <c r="C153" s="89"/>
      <c r="D153" s="90"/>
      <c r="E153" s="8"/>
      <c r="F153" s="8"/>
      <c r="G153" s="8"/>
      <c r="H153" s="8"/>
      <c r="I153" s="8"/>
      <c r="J153" s="8"/>
      <c r="K153" s="8"/>
      <c r="L153" s="8"/>
      <c r="M153" s="8"/>
    </row>
    <row r="154" spans="1:13" s="6" customFormat="1" ht="38.25">
      <c r="A154" s="52"/>
      <c r="B154" s="79" t="s">
        <v>406</v>
      </c>
      <c r="C154" s="89"/>
      <c r="D154" s="90"/>
      <c r="E154" s="8"/>
      <c r="F154" s="8"/>
      <c r="G154" s="8"/>
      <c r="H154" s="8"/>
      <c r="I154" s="8"/>
      <c r="J154" s="8"/>
      <c r="K154" s="8"/>
      <c r="L154" s="8"/>
      <c r="M154" s="8"/>
    </row>
    <row r="155" spans="1:13" s="6" customFormat="1" ht="38.25">
      <c r="A155" s="52"/>
      <c r="B155" s="79" t="s">
        <v>407</v>
      </c>
      <c r="C155" s="89"/>
      <c r="D155" s="90"/>
      <c r="E155" s="8"/>
      <c r="F155" s="8"/>
      <c r="G155" s="8"/>
      <c r="H155" s="8"/>
      <c r="I155" s="8"/>
      <c r="J155" s="8"/>
      <c r="K155" s="8"/>
      <c r="L155" s="8"/>
      <c r="M155" s="8"/>
    </row>
    <row r="156" spans="2:4" ht="25.5">
      <c r="B156" s="79" t="s">
        <v>408</v>
      </c>
      <c r="C156" s="89"/>
      <c r="D156" s="90"/>
    </row>
    <row r="157" spans="2:4" ht="12.75">
      <c r="B157" s="79"/>
      <c r="C157" s="89"/>
      <c r="D157" s="90"/>
    </row>
    <row r="158" spans="2:4" ht="12.75">
      <c r="B158" s="76" t="s">
        <v>344</v>
      </c>
      <c r="C158" s="89"/>
      <c r="D158" s="93"/>
    </row>
    <row r="159" spans="2:4" ht="12.75">
      <c r="B159" s="20" t="s">
        <v>402</v>
      </c>
      <c r="C159" s="89"/>
      <c r="D159" s="43">
        <f>SUM(D160:D188)</f>
        <v>185579.91879999998</v>
      </c>
    </row>
    <row r="160" spans="1:4" ht="12.75">
      <c r="A160" s="52" t="s">
        <v>599</v>
      </c>
      <c r="B160" s="1" t="s">
        <v>600</v>
      </c>
      <c r="C160" s="89"/>
      <c r="D160" s="119">
        <v>5450</v>
      </c>
    </row>
    <row r="161" spans="1:4" ht="12.75">
      <c r="A161" s="52" t="s">
        <v>412</v>
      </c>
      <c r="B161" s="1" t="s">
        <v>565</v>
      </c>
      <c r="D161" s="98">
        <v>5000</v>
      </c>
    </row>
    <row r="162" spans="1:4" ht="12.75">
      <c r="A162" s="52" t="s">
        <v>413</v>
      </c>
      <c r="B162" s="1" t="s">
        <v>325</v>
      </c>
      <c r="D162" s="98">
        <v>6000</v>
      </c>
    </row>
    <row r="163" spans="1:4" ht="12.75">
      <c r="A163" s="52" t="s">
        <v>414</v>
      </c>
      <c r="B163" s="120" t="s">
        <v>415</v>
      </c>
      <c r="C163" s="110"/>
      <c r="D163" s="98">
        <v>10000</v>
      </c>
    </row>
    <row r="164" spans="2:4" ht="12.75">
      <c r="B164" s="2" t="s">
        <v>300</v>
      </c>
      <c r="C164" s="102"/>
      <c r="D164" s="121"/>
    </row>
    <row r="165" spans="2:4" ht="12.75">
      <c r="B165" s="2" t="s">
        <v>301</v>
      </c>
      <c r="C165" s="102"/>
      <c r="D165" s="121"/>
    </row>
    <row r="166" spans="2:4" ht="12.75">
      <c r="B166" s="2" t="s">
        <v>230</v>
      </c>
      <c r="C166" s="102"/>
      <c r="D166" s="121"/>
    </row>
    <row r="167" spans="2:4" ht="12.75">
      <c r="B167" s="81" t="s">
        <v>416</v>
      </c>
      <c r="C167" s="21">
        <f>SUM(D168:D183)</f>
        <v>128360.55879999998</v>
      </c>
      <c r="D167" s="104"/>
    </row>
    <row r="168" spans="1:4" ht="12.75">
      <c r="A168" s="52" t="s">
        <v>417</v>
      </c>
      <c r="B168" s="4" t="s">
        <v>418</v>
      </c>
      <c r="C168" s="89"/>
      <c r="D168" s="90">
        <f>SUM(C169:C174)</f>
        <v>88960.55879999998</v>
      </c>
    </row>
    <row r="169" spans="1:4" ht="12.75">
      <c r="A169" s="54"/>
      <c r="B169" s="4" t="s">
        <v>231</v>
      </c>
      <c r="C169" s="102">
        <v>82940.04</v>
      </c>
      <c r="D169" s="50"/>
    </row>
    <row r="170" spans="1:4" ht="12.75">
      <c r="A170" s="54"/>
      <c r="B170" s="4" t="s">
        <v>238</v>
      </c>
      <c r="C170" s="102">
        <v>4438.23</v>
      </c>
      <c r="D170" s="104"/>
    </row>
    <row r="171" spans="1:13" s="110" customFormat="1" ht="12.75">
      <c r="A171" s="54"/>
      <c r="B171" s="4" t="s">
        <v>298</v>
      </c>
      <c r="C171" s="102">
        <f>150*4</f>
        <v>600</v>
      </c>
      <c r="D171" s="44"/>
      <c r="E171" s="8"/>
      <c r="F171" s="8"/>
      <c r="G171" s="8"/>
      <c r="H171" s="8"/>
      <c r="I171" s="8"/>
      <c r="J171" s="8"/>
      <c r="K171" s="8"/>
      <c r="L171" s="8"/>
      <c r="M171" s="8"/>
    </row>
    <row r="172" spans="1:3" ht="12.75">
      <c r="A172" s="54"/>
      <c r="B172" s="4" t="s">
        <v>299</v>
      </c>
      <c r="C172" s="102">
        <v>119.64</v>
      </c>
    </row>
    <row r="173" spans="1:3" ht="12.75">
      <c r="A173" s="54"/>
      <c r="B173" s="14" t="s">
        <v>570</v>
      </c>
      <c r="C173" s="102">
        <v>186</v>
      </c>
    </row>
    <row r="174" spans="1:3" ht="12.75">
      <c r="A174" s="54"/>
      <c r="B174" s="14" t="s">
        <v>571</v>
      </c>
      <c r="C174" s="102">
        <f>40.08*12*1.03+60.42*3</f>
        <v>676.6487999999999</v>
      </c>
    </row>
    <row r="175" spans="1:13" s="110" customFormat="1" ht="12.75">
      <c r="A175" s="52" t="s">
        <v>419</v>
      </c>
      <c r="B175" s="4" t="s">
        <v>420</v>
      </c>
      <c r="C175" s="89"/>
      <c r="D175" s="98">
        <f>SUM(C176:C178)</f>
        <v>8200</v>
      </c>
      <c r="E175" s="8"/>
      <c r="F175" s="8"/>
      <c r="G175" s="8"/>
      <c r="H175" s="8"/>
      <c r="I175" s="8"/>
      <c r="J175" s="8"/>
      <c r="K175" s="8"/>
      <c r="L175" s="8"/>
      <c r="M175" s="8"/>
    </row>
    <row r="176" spans="1:4" ht="12.75">
      <c r="A176" s="54"/>
      <c r="B176" s="7" t="s">
        <v>239</v>
      </c>
      <c r="C176" s="102">
        <v>6000</v>
      </c>
      <c r="D176" s="50"/>
    </row>
    <row r="177" spans="1:13" s="6" customFormat="1" ht="12.75">
      <c r="A177" s="54"/>
      <c r="B177" s="7" t="s">
        <v>240</v>
      </c>
      <c r="C177" s="102">
        <v>2000</v>
      </c>
      <c r="D177" s="44"/>
      <c r="E177" s="8"/>
      <c r="F177" s="8"/>
      <c r="G177" s="8"/>
      <c r="H177" s="8"/>
      <c r="I177" s="8"/>
      <c r="J177" s="8"/>
      <c r="K177" s="8"/>
      <c r="L177" s="8"/>
      <c r="M177" s="8"/>
    </row>
    <row r="178" spans="1:4" ht="12.75">
      <c r="A178" s="54"/>
      <c r="B178" s="7" t="s">
        <v>241</v>
      </c>
      <c r="C178" s="102">
        <v>200</v>
      </c>
      <c r="D178" s="50"/>
    </row>
    <row r="179" spans="1:4" ht="12.75">
      <c r="A179" s="55">
        <v>231221000</v>
      </c>
      <c r="B179" s="4" t="s">
        <v>153</v>
      </c>
      <c r="D179" s="90">
        <v>26000</v>
      </c>
    </row>
    <row r="180" spans="1:4" ht="12" customHeight="1">
      <c r="A180" s="52" t="s">
        <v>421</v>
      </c>
      <c r="B180" s="4" t="s">
        <v>154</v>
      </c>
      <c r="D180" s="90">
        <v>1000</v>
      </c>
    </row>
    <row r="181" spans="1:13" s="6" customFormat="1" ht="12.75">
      <c r="A181" s="52" t="s">
        <v>422</v>
      </c>
      <c r="B181" s="4" t="s">
        <v>155</v>
      </c>
      <c r="C181" s="8"/>
      <c r="D181" s="90">
        <v>2000</v>
      </c>
      <c r="E181" s="8"/>
      <c r="F181" s="8"/>
      <c r="G181" s="8"/>
      <c r="H181" s="8"/>
      <c r="I181" s="8"/>
      <c r="J181" s="8"/>
      <c r="K181" s="8"/>
      <c r="L181" s="8"/>
      <c r="M181" s="8"/>
    </row>
    <row r="182" spans="1:13" s="6" customFormat="1" ht="12.75">
      <c r="A182" s="52" t="s">
        <v>423</v>
      </c>
      <c r="B182" s="4" t="s">
        <v>156</v>
      </c>
      <c r="C182" s="10"/>
      <c r="D182" s="90">
        <v>500</v>
      </c>
      <c r="E182" s="8"/>
      <c r="F182" s="8"/>
      <c r="G182" s="8"/>
      <c r="H182" s="8"/>
      <c r="I182" s="8"/>
      <c r="J182" s="8"/>
      <c r="K182" s="8"/>
      <c r="L182" s="8"/>
      <c r="M182" s="8"/>
    </row>
    <row r="183" spans="1:13" s="6" customFormat="1" ht="12.75">
      <c r="A183" s="52" t="s">
        <v>424</v>
      </c>
      <c r="B183" s="4" t="s">
        <v>157</v>
      </c>
      <c r="D183" s="90">
        <v>1700</v>
      </c>
      <c r="E183" s="8"/>
      <c r="F183" s="8"/>
      <c r="G183" s="8"/>
      <c r="H183" s="8"/>
      <c r="I183" s="8"/>
      <c r="J183" s="8"/>
      <c r="K183" s="8"/>
      <c r="L183" s="8"/>
      <c r="M183" s="8"/>
    </row>
    <row r="184" spans="1:4" ht="25.5">
      <c r="A184" s="56"/>
      <c r="B184" s="120" t="s">
        <v>425</v>
      </c>
      <c r="C184" s="122">
        <f>SUM(D185:D188)</f>
        <v>30769.36</v>
      </c>
      <c r="D184" s="104"/>
    </row>
    <row r="185" spans="1:4" ht="12.75">
      <c r="A185" s="52" t="s">
        <v>88</v>
      </c>
      <c r="B185" s="1" t="s">
        <v>232</v>
      </c>
      <c r="D185" s="98">
        <v>500</v>
      </c>
    </row>
    <row r="186" spans="1:4" ht="12.75">
      <c r="A186" s="52" t="s">
        <v>426</v>
      </c>
      <c r="B186" s="1" t="s">
        <v>250</v>
      </c>
      <c r="C186" s="6"/>
      <c r="D186" s="98">
        <v>7500</v>
      </c>
    </row>
    <row r="187" spans="1:4" ht="12.75">
      <c r="A187" s="52" t="s">
        <v>676</v>
      </c>
      <c r="B187" s="1" t="s">
        <v>677</v>
      </c>
      <c r="C187" s="6"/>
      <c r="D187" s="98">
        <v>2000</v>
      </c>
    </row>
    <row r="188" spans="1:4" ht="12.75">
      <c r="A188" s="52" t="s">
        <v>87</v>
      </c>
      <c r="B188" s="2" t="s">
        <v>86</v>
      </c>
      <c r="C188" s="10"/>
      <c r="D188" s="123">
        <v>20769.36</v>
      </c>
    </row>
    <row r="189" spans="2:4" ht="25.5">
      <c r="B189" s="5" t="s">
        <v>427</v>
      </c>
      <c r="C189" s="124"/>
      <c r="D189" s="125">
        <f>D159</f>
        <v>185579.91879999998</v>
      </c>
    </row>
    <row r="190" spans="2:4" ht="12.75">
      <c r="B190" s="2"/>
      <c r="C190" s="102"/>
      <c r="D190" s="90"/>
    </row>
    <row r="191" spans="1:13" s="167" customFormat="1" ht="15.75">
      <c r="A191" s="175" t="s">
        <v>428</v>
      </c>
      <c r="B191" s="176"/>
      <c r="C191" s="175"/>
      <c r="D191" s="175"/>
      <c r="E191" s="161"/>
      <c r="F191" s="161"/>
      <c r="G191" s="161"/>
      <c r="H191" s="161"/>
      <c r="I191" s="161"/>
      <c r="J191" s="161"/>
      <c r="K191" s="161"/>
      <c r="L191" s="161"/>
      <c r="M191" s="161"/>
    </row>
    <row r="192" spans="1:13" s="6" customFormat="1" ht="12.75">
      <c r="A192" s="173"/>
      <c r="B192" s="174"/>
      <c r="C192" s="174"/>
      <c r="D192" s="174"/>
      <c r="E192" s="8"/>
      <c r="F192" s="8"/>
      <c r="G192" s="8"/>
      <c r="H192" s="8"/>
      <c r="I192" s="8"/>
      <c r="J192" s="8"/>
      <c r="K192" s="8"/>
      <c r="L192" s="8"/>
      <c r="M192" s="8"/>
    </row>
    <row r="193" spans="1:13" s="110" customFormat="1" ht="12.75">
      <c r="A193" s="52"/>
      <c r="B193" s="76" t="s">
        <v>338</v>
      </c>
      <c r="C193" s="89"/>
      <c r="D193" s="44"/>
      <c r="E193" s="8"/>
      <c r="F193" s="8"/>
      <c r="G193" s="8"/>
      <c r="H193" s="8"/>
      <c r="I193" s="8"/>
      <c r="J193" s="8"/>
      <c r="K193" s="8"/>
      <c r="L193" s="8"/>
      <c r="M193" s="8"/>
    </row>
    <row r="194" spans="2:4" ht="12.75">
      <c r="B194" s="77" t="s">
        <v>429</v>
      </c>
      <c r="C194" s="89"/>
      <c r="D194" s="117">
        <f>D200</f>
        <v>6379.4</v>
      </c>
    </row>
    <row r="195" spans="1:13" s="6" customFormat="1" ht="12.75">
      <c r="A195" s="52"/>
      <c r="B195" s="78"/>
      <c r="C195" s="89"/>
      <c r="D195" s="90"/>
      <c r="E195" s="8"/>
      <c r="F195" s="8"/>
      <c r="G195" s="8"/>
      <c r="H195" s="8"/>
      <c r="I195" s="8"/>
      <c r="J195" s="8"/>
      <c r="K195" s="8"/>
      <c r="L195" s="8"/>
      <c r="M195" s="8"/>
    </row>
    <row r="196" spans="1:13" s="6" customFormat="1" ht="12.75">
      <c r="A196" s="52"/>
      <c r="B196" s="76" t="s">
        <v>337</v>
      </c>
      <c r="C196" s="89"/>
      <c r="D196" s="90"/>
      <c r="E196" s="8"/>
      <c r="F196" s="8"/>
      <c r="G196" s="8"/>
      <c r="H196" s="8"/>
      <c r="I196" s="8"/>
      <c r="J196" s="8"/>
      <c r="K196" s="8"/>
      <c r="L196" s="8"/>
      <c r="M196" s="8"/>
    </row>
    <row r="197" spans="2:4" ht="38.25">
      <c r="B197" s="79" t="s">
        <v>430</v>
      </c>
      <c r="C197" s="89"/>
      <c r="D197" s="90"/>
    </row>
    <row r="198" spans="2:4" ht="12.75">
      <c r="B198" s="79"/>
      <c r="C198" s="89"/>
      <c r="D198" s="90"/>
    </row>
    <row r="199" spans="2:4" ht="12.75">
      <c r="B199" s="76" t="s">
        <v>344</v>
      </c>
      <c r="C199" s="89"/>
      <c r="D199" s="93"/>
    </row>
    <row r="200" spans="2:4" ht="12.75">
      <c r="B200" s="19" t="s">
        <v>429</v>
      </c>
      <c r="C200" s="89"/>
      <c r="D200" s="43">
        <f>D201+D202</f>
        <v>6379.4</v>
      </c>
    </row>
    <row r="201" spans="1:4" ht="12.75">
      <c r="A201" s="52" t="s">
        <v>431</v>
      </c>
      <c r="B201" s="3" t="s">
        <v>307</v>
      </c>
      <c r="C201" s="6"/>
      <c r="D201" s="98">
        <v>5000</v>
      </c>
    </row>
    <row r="202" spans="1:4" ht="12.75">
      <c r="A202" s="52" t="s">
        <v>582</v>
      </c>
      <c r="B202" s="3" t="s">
        <v>627</v>
      </c>
      <c r="C202" s="6"/>
      <c r="D202" s="98">
        <f>689.7*2</f>
        <v>1379.4</v>
      </c>
    </row>
    <row r="203" spans="2:4" ht="12.75">
      <c r="B203" s="3"/>
      <c r="C203" s="102"/>
      <c r="D203" s="45"/>
    </row>
    <row r="204" spans="2:4" ht="12.75">
      <c r="B204" s="87" t="s">
        <v>432</v>
      </c>
      <c r="C204" s="107"/>
      <c r="D204" s="108">
        <f>D200</f>
        <v>6379.4</v>
      </c>
    </row>
    <row r="205" spans="2:4" ht="12.75">
      <c r="B205" s="115"/>
      <c r="C205" s="89"/>
      <c r="D205" s="104"/>
    </row>
    <row r="206" spans="1:13" s="49" customFormat="1" ht="15.75">
      <c r="A206" s="162"/>
      <c r="B206" s="163" t="s">
        <v>433</v>
      </c>
      <c r="C206" s="166"/>
      <c r="D206" s="168">
        <f>D204+D189+D142+D128</f>
        <v>196559.31879999998</v>
      </c>
      <c r="E206" s="161"/>
      <c r="F206" s="161"/>
      <c r="G206" s="161"/>
      <c r="H206" s="161"/>
      <c r="I206" s="161"/>
      <c r="J206" s="161"/>
      <c r="K206" s="161"/>
      <c r="L206" s="161"/>
      <c r="M206" s="161"/>
    </row>
    <row r="207" spans="2:4" ht="12.75">
      <c r="B207" s="126"/>
      <c r="C207" s="16"/>
      <c r="D207" s="127"/>
    </row>
    <row r="208" spans="1:13" s="169" customFormat="1" ht="15.75">
      <c r="A208" s="177" t="s">
        <v>434</v>
      </c>
      <c r="B208" s="177"/>
      <c r="C208" s="177"/>
      <c r="D208" s="177"/>
      <c r="E208" s="161"/>
      <c r="F208" s="161"/>
      <c r="G208" s="161"/>
      <c r="H208" s="161"/>
      <c r="I208" s="161"/>
      <c r="J208" s="161"/>
      <c r="K208" s="161"/>
      <c r="L208" s="161"/>
      <c r="M208" s="161"/>
    </row>
    <row r="209" spans="1:13" s="49" customFormat="1" ht="15.75">
      <c r="A209" s="175" t="s">
        <v>435</v>
      </c>
      <c r="B209" s="176"/>
      <c r="C209" s="175"/>
      <c r="D209" s="175"/>
      <c r="E209" s="161"/>
      <c r="F209" s="161"/>
      <c r="G209" s="161"/>
      <c r="H209" s="161"/>
      <c r="I209" s="161"/>
      <c r="J209" s="161"/>
      <c r="K209" s="161"/>
      <c r="L209" s="161"/>
      <c r="M209" s="161"/>
    </row>
    <row r="210" spans="1:13" s="6" customFormat="1" ht="12.75">
      <c r="A210" s="173"/>
      <c r="B210" s="174"/>
      <c r="C210" s="174"/>
      <c r="D210" s="174"/>
      <c r="E210" s="8"/>
      <c r="F210" s="8"/>
      <c r="G210" s="8"/>
      <c r="H210" s="8"/>
      <c r="I210" s="8"/>
      <c r="J210" s="8"/>
      <c r="K210" s="8"/>
      <c r="L210" s="8"/>
      <c r="M210" s="8"/>
    </row>
    <row r="211" spans="2:3" ht="12.75">
      <c r="B211" s="76" t="s">
        <v>338</v>
      </c>
      <c r="C211" s="89"/>
    </row>
    <row r="212" spans="2:4" ht="12.75">
      <c r="B212" s="77" t="s">
        <v>436</v>
      </c>
      <c r="C212" s="89"/>
      <c r="D212" s="117">
        <f>D220</f>
        <v>4400</v>
      </c>
    </row>
    <row r="213" spans="2:4" ht="12.75">
      <c r="B213" s="77" t="s">
        <v>437</v>
      </c>
      <c r="C213" s="89"/>
      <c r="D213" s="117">
        <f>D223</f>
        <v>13994.9943</v>
      </c>
    </row>
    <row r="214" spans="2:4" ht="12.75">
      <c r="B214" s="78"/>
      <c r="C214" s="89"/>
      <c r="D214" s="90"/>
    </row>
    <row r="215" spans="2:4" ht="12.75">
      <c r="B215" s="76" t="s">
        <v>337</v>
      </c>
      <c r="C215" s="89"/>
      <c r="D215" s="90"/>
    </row>
    <row r="216" spans="2:4" ht="38.25">
      <c r="B216" s="79" t="s">
        <v>438</v>
      </c>
      <c r="C216" s="89"/>
      <c r="D216" s="90"/>
    </row>
    <row r="217" spans="2:4" ht="63.75">
      <c r="B217" s="79" t="s">
        <v>618</v>
      </c>
      <c r="C217" s="89"/>
      <c r="D217" s="90"/>
    </row>
    <row r="218" spans="2:4" ht="12.75">
      <c r="B218" s="79"/>
      <c r="C218" s="89"/>
      <c r="D218" s="90"/>
    </row>
    <row r="219" spans="2:4" ht="12.75">
      <c r="B219" s="76" t="s">
        <v>344</v>
      </c>
      <c r="C219" s="89"/>
      <c r="D219" s="93"/>
    </row>
    <row r="220" spans="1:4" ht="12.75">
      <c r="A220" s="54"/>
      <c r="B220" s="19" t="s">
        <v>436</v>
      </c>
      <c r="C220" s="128"/>
      <c r="D220" s="43">
        <f>D221</f>
        <v>4400</v>
      </c>
    </row>
    <row r="221" spans="1:4" ht="12.75">
      <c r="A221" s="52" t="s">
        <v>440</v>
      </c>
      <c r="B221" s="79" t="s">
        <v>439</v>
      </c>
      <c r="D221" s="98">
        <v>4400</v>
      </c>
    </row>
    <row r="222" spans="2:4" ht="12.75">
      <c r="B222" s="112"/>
      <c r="C222" s="89"/>
      <c r="D222" s="93"/>
    </row>
    <row r="223" spans="2:4" ht="12.75">
      <c r="B223" s="19" t="s">
        <v>448</v>
      </c>
      <c r="C223" s="128"/>
      <c r="D223" s="43">
        <f>SUM(D224:D227)</f>
        <v>13994.9943</v>
      </c>
    </row>
    <row r="224" spans="1:4" ht="27" customHeight="1">
      <c r="A224" s="52" t="s">
        <v>441</v>
      </c>
      <c r="B224" s="79" t="s">
        <v>442</v>
      </c>
      <c r="D224" s="98">
        <v>1000</v>
      </c>
    </row>
    <row r="225" spans="1:4" ht="12.75">
      <c r="A225" s="52" t="s">
        <v>445</v>
      </c>
      <c r="B225" s="8" t="s">
        <v>566</v>
      </c>
      <c r="D225" s="90">
        <v>5000</v>
      </c>
    </row>
    <row r="226" spans="1:4" ht="12.75">
      <c r="A226" s="52" t="s">
        <v>446</v>
      </c>
      <c r="B226" s="79" t="s">
        <v>443</v>
      </c>
      <c r="D226" s="90">
        <v>500</v>
      </c>
    </row>
    <row r="227" spans="1:4" ht="12.75">
      <c r="A227" s="52" t="s">
        <v>447</v>
      </c>
      <c r="B227" s="79" t="s">
        <v>444</v>
      </c>
      <c r="D227" s="98">
        <f>SUM(C228:C230)</f>
        <v>7494.9943</v>
      </c>
    </row>
    <row r="228" spans="2:3" ht="12.75">
      <c r="B228" s="79" t="s">
        <v>255</v>
      </c>
      <c r="C228" s="102">
        <f>6591.43*1.01</f>
        <v>6657.344300000001</v>
      </c>
    </row>
    <row r="229" spans="2:3" ht="12.75">
      <c r="B229" s="51" t="s">
        <v>299</v>
      </c>
      <c r="C229" s="102">
        <v>187.65</v>
      </c>
    </row>
    <row r="230" spans="2:3" ht="12.75">
      <c r="B230" s="79" t="s">
        <v>297</v>
      </c>
      <c r="C230" s="102">
        <v>650</v>
      </c>
    </row>
    <row r="231" spans="1:4" ht="12.75">
      <c r="A231" s="54"/>
      <c r="B231" s="23"/>
      <c r="C231" s="102"/>
      <c r="D231" s="104"/>
    </row>
    <row r="232" spans="2:4" ht="12.75">
      <c r="B232" s="87" t="s">
        <v>449</v>
      </c>
      <c r="C232" s="102"/>
      <c r="D232" s="108">
        <f>D220+D223</f>
        <v>18394.9943</v>
      </c>
    </row>
    <row r="233" spans="2:4" ht="12.75">
      <c r="B233" s="115"/>
      <c r="C233" s="102"/>
      <c r="D233" s="104"/>
    </row>
    <row r="234" spans="1:4" s="161" customFormat="1" ht="15.75">
      <c r="A234" s="175" t="s">
        <v>450</v>
      </c>
      <c r="B234" s="176"/>
      <c r="C234" s="175"/>
      <c r="D234" s="175"/>
    </row>
    <row r="235" spans="1:4" ht="12.75">
      <c r="A235" s="173"/>
      <c r="B235" s="174"/>
      <c r="C235" s="174"/>
      <c r="D235" s="174"/>
    </row>
    <row r="236" spans="2:3" ht="12.75">
      <c r="B236" s="76" t="s">
        <v>338</v>
      </c>
      <c r="C236" s="89"/>
    </row>
    <row r="237" spans="2:4" ht="12.75">
      <c r="B237" s="77" t="s">
        <v>451</v>
      </c>
      <c r="C237" s="89"/>
      <c r="D237" s="109"/>
    </row>
    <row r="238" spans="2:4" ht="25.5">
      <c r="B238" s="77" t="s">
        <v>453</v>
      </c>
      <c r="C238" s="89"/>
      <c r="D238" s="109"/>
    </row>
    <row r="239" spans="2:4" ht="12.75">
      <c r="B239" s="77" t="s">
        <v>452</v>
      </c>
      <c r="C239" s="89"/>
      <c r="D239" s="109"/>
    </row>
    <row r="240" spans="2:4" ht="25.5">
      <c r="B240" s="77" t="s">
        <v>454</v>
      </c>
      <c r="C240" s="89"/>
      <c r="D240" s="117">
        <f>D253</f>
        <v>102044.34010000002</v>
      </c>
    </row>
    <row r="241" spans="2:4" ht="25.5">
      <c r="B241" s="77" t="s">
        <v>455</v>
      </c>
      <c r="C241" s="89"/>
      <c r="D241" s="109"/>
    </row>
    <row r="242" spans="2:4" ht="12.75">
      <c r="B242" s="77" t="s">
        <v>456</v>
      </c>
      <c r="C242" s="89"/>
      <c r="D242" s="109"/>
    </row>
    <row r="243" spans="2:4" ht="12.75">
      <c r="B243" s="77" t="s">
        <v>457</v>
      </c>
      <c r="C243" s="89"/>
      <c r="D243" s="109"/>
    </row>
    <row r="244" spans="2:4" ht="12.75">
      <c r="B244" s="77" t="s">
        <v>458</v>
      </c>
      <c r="C244" s="89"/>
      <c r="D244" s="109"/>
    </row>
    <row r="245" spans="2:4" ht="12.75">
      <c r="B245" s="78"/>
      <c r="C245" s="89"/>
      <c r="D245" s="90"/>
    </row>
    <row r="246" spans="2:4" ht="12.75">
      <c r="B246" s="76" t="s">
        <v>337</v>
      </c>
      <c r="C246" s="89"/>
      <c r="D246" s="90"/>
    </row>
    <row r="247" spans="2:4" ht="38.25">
      <c r="B247" s="79" t="s">
        <v>459</v>
      </c>
      <c r="C247" s="89"/>
      <c r="D247" s="90"/>
    </row>
    <row r="248" spans="2:4" ht="25.5">
      <c r="B248" s="79" t="s">
        <v>460</v>
      </c>
      <c r="C248" s="89"/>
      <c r="D248" s="90"/>
    </row>
    <row r="249" spans="2:4" ht="25.5" customHeight="1">
      <c r="B249" s="79" t="s">
        <v>461</v>
      </c>
      <c r="C249" s="89"/>
      <c r="D249" s="90"/>
    </row>
    <row r="250" spans="2:4" ht="25.5">
      <c r="B250" s="79" t="s">
        <v>462</v>
      </c>
      <c r="C250" s="89"/>
      <c r="D250" s="90"/>
    </row>
    <row r="251" spans="2:4" ht="12.75">
      <c r="B251" s="79"/>
      <c r="C251" s="89"/>
      <c r="D251" s="90"/>
    </row>
    <row r="252" spans="2:4" ht="12.75">
      <c r="B252" s="76" t="s">
        <v>344</v>
      </c>
      <c r="C252" s="89"/>
      <c r="D252" s="93"/>
    </row>
    <row r="253" spans="2:4" ht="25.5">
      <c r="B253" s="19" t="s">
        <v>592</v>
      </c>
      <c r="C253" s="89"/>
      <c r="D253" s="43">
        <f>SUM(D255:D279)</f>
        <v>102044.34010000002</v>
      </c>
    </row>
    <row r="254" spans="2:4" ht="12.75">
      <c r="B254" s="82" t="s">
        <v>463</v>
      </c>
      <c r="C254" s="21">
        <f>SUM(D255:D264)</f>
        <v>74740.06580000001</v>
      </c>
      <c r="D254" s="104"/>
    </row>
    <row r="255" spans="1:4" ht="12.75">
      <c r="A255" s="52" t="s">
        <v>464</v>
      </c>
      <c r="B255" s="79" t="s">
        <v>229</v>
      </c>
      <c r="D255" s="98">
        <v>2500</v>
      </c>
    </row>
    <row r="256" spans="1:4" ht="12.75">
      <c r="A256" s="52" t="s">
        <v>465</v>
      </c>
      <c r="B256" s="79" t="s">
        <v>304</v>
      </c>
      <c r="D256" s="98">
        <v>24000</v>
      </c>
    </row>
    <row r="257" spans="1:4" ht="12.75">
      <c r="A257" s="52" t="s">
        <v>466</v>
      </c>
      <c r="B257" s="83" t="s">
        <v>474</v>
      </c>
      <c r="C257" s="102"/>
      <c r="D257" s="98">
        <f>SUM(C258:C263)</f>
        <v>45740.065800000004</v>
      </c>
    </row>
    <row r="258" spans="2:4" ht="12.75">
      <c r="B258" s="84" t="s">
        <v>246</v>
      </c>
      <c r="C258" s="102">
        <f>39548.58*1.01</f>
        <v>39944.065800000004</v>
      </c>
      <c r="D258" s="104"/>
    </row>
    <row r="259" spans="2:4" ht="12.75">
      <c r="B259" s="84" t="s">
        <v>305</v>
      </c>
      <c r="C259" s="102">
        <v>880</v>
      </c>
      <c r="D259" s="98"/>
    </row>
    <row r="260" spans="2:4" ht="12.75">
      <c r="B260" s="84" t="s">
        <v>306</v>
      </c>
      <c r="C260" s="102">
        <v>1260</v>
      </c>
      <c r="D260" s="104"/>
    </row>
    <row r="261" spans="2:3" ht="12.75">
      <c r="B261" s="85" t="s">
        <v>317</v>
      </c>
      <c r="C261" s="102">
        <v>1240</v>
      </c>
    </row>
    <row r="262" spans="2:3" ht="12.75">
      <c r="B262" s="85" t="s">
        <v>567</v>
      </c>
      <c r="C262" s="102">
        <v>616</v>
      </c>
    </row>
    <row r="263" spans="2:3" ht="12.75">
      <c r="B263" s="84" t="s">
        <v>568</v>
      </c>
      <c r="C263" s="102">
        <v>1800</v>
      </c>
    </row>
    <row r="264" spans="1:4" ht="12.75">
      <c r="A264" s="52" t="s">
        <v>467</v>
      </c>
      <c r="B264" s="70" t="s">
        <v>475</v>
      </c>
      <c r="C264" s="89"/>
      <c r="D264" s="98">
        <v>2500</v>
      </c>
    </row>
    <row r="265" spans="1:4" ht="12.75">
      <c r="A265" s="55"/>
      <c r="B265" s="82" t="s">
        <v>510</v>
      </c>
      <c r="C265" s="21">
        <f>SUM(D266:D268)</f>
        <v>19304.2743</v>
      </c>
      <c r="D265" s="129"/>
    </row>
    <row r="266" spans="1:4" ht="12.75">
      <c r="A266" s="52" t="s">
        <v>469</v>
      </c>
      <c r="B266" s="79" t="s">
        <v>229</v>
      </c>
      <c r="D266" s="98">
        <v>2000</v>
      </c>
    </row>
    <row r="267" spans="1:4" ht="12.75">
      <c r="A267" s="55">
        <v>323221002</v>
      </c>
      <c r="B267" s="79" t="s">
        <v>245</v>
      </c>
      <c r="D267" s="98">
        <v>6500</v>
      </c>
    </row>
    <row r="268" spans="1:4" ht="12.75">
      <c r="A268" s="55">
        <v>323227002</v>
      </c>
      <c r="B268" s="70" t="s">
        <v>476</v>
      </c>
      <c r="C268" s="89"/>
      <c r="D268" s="98">
        <f>SUM(C269:C275)</f>
        <v>10804.274300000001</v>
      </c>
    </row>
    <row r="269" spans="1:4" ht="12.75">
      <c r="A269" s="55"/>
      <c r="B269" s="84" t="s">
        <v>246</v>
      </c>
      <c r="C269" s="102">
        <f>6591.43*1.01</f>
        <v>6657.344300000001</v>
      </c>
      <c r="D269" s="104"/>
    </row>
    <row r="270" spans="2:4" ht="12.75">
      <c r="B270" s="84" t="s">
        <v>305</v>
      </c>
      <c r="C270" s="102">
        <v>190</v>
      </c>
      <c r="D270" s="46"/>
    </row>
    <row r="271" spans="2:4" ht="12.75">
      <c r="B271" s="84" t="s">
        <v>314</v>
      </c>
      <c r="C271" s="102">
        <v>1260</v>
      </c>
      <c r="D271" s="104"/>
    </row>
    <row r="272" spans="2:3" ht="12.75">
      <c r="B272" s="84" t="s">
        <v>319</v>
      </c>
      <c r="C272" s="102">
        <v>716.93</v>
      </c>
    </row>
    <row r="273" spans="1:4" ht="12.75">
      <c r="A273" s="55"/>
      <c r="B273" s="85" t="s">
        <v>567</v>
      </c>
      <c r="C273" s="102">
        <v>580</v>
      </c>
      <c r="D273" s="104"/>
    </row>
    <row r="274" spans="1:4" ht="12.75">
      <c r="A274" s="55"/>
      <c r="B274" s="85" t="s">
        <v>318</v>
      </c>
      <c r="C274" s="102">
        <v>700</v>
      </c>
      <c r="D274" s="104"/>
    </row>
    <row r="275" spans="2:4" ht="12.75">
      <c r="B275" s="85" t="s">
        <v>568</v>
      </c>
      <c r="C275" s="102">
        <v>700</v>
      </c>
      <c r="D275" s="90"/>
    </row>
    <row r="276" spans="1:4" ht="12.75">
      <c r="A276" s="55"/>
      <c r="B276" s="86" t="s">
        <v>511</v>
      </c>
      <c r="C276" s="21">
        <f>SUM(D277:D279)</f>
        <v>8000</v>
      </c>
      <c r="D276" s="104"/>
    </row>
    <row r="277" spans="1:4" ht="12.75">
      <c r="A277" s="52" t="s">
        <v>470</v>
      </c>
      <c r="B277" s="51" t="s">
        <v>479</v>
      </c>
      <c r="D277" s="98">
        <v>1000</v>
      </c>
    </row>
    <row r="278" spans="1:4" ht="12.75">
      <c r="A278" s="52" t="s">
        <v>471</v>
      </c>
      <c r="B278" s="79" t="s">
        <v>569</v>
      </c>
      <c r="D278" s="98">
        <v>5000</v>
      </c>
    </row>
    <row r="279" spans="1:4" ht="12.75">
      <c r="A279" s="52" t="s">
        <v>472</v>
      </c>
      <c r="B279" s="79" t="s">
        <v>478</v>
      </c>
      <c r="D279" s="98">
        <v>2000</v>
      </c>
    </row>
    <row r="280" spans="2:4" ht="12.75">
      <c r="B280" s="87" t="s">
        <v>473</v>
      </c>
      <c r="C280" s="107"/>
      <c r="D280" s="108">
        <f>D253</f>
        <v>102044.34010000002</v>
      </c>
    </row>
    <row r="281" spans="1:14" s="130" customFormat="1" ht="12.75">
      <c r="A281" s="52"/>
      <c r="B281" s="4"/>
      <c r="C281" s="8"/>
      <c r="D281" s="90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4" s="161" customFormat="1" ht="15.75">
      <c r="A282" s="175" t="s">
        <v>480</v>
      </c>
      <c r="B282" s="176"/>
      <c r="C282" s="175"/>
      <c r="D282" s="175"/>
    </row>
    <row r="283" spans="1:4" ht="12.75">
      <c r="A283" s="173"/>
      <c r="B283" s="174"/>
      <c r="C283" s="174"/>
      <c r="D283" s="174"/>
    </row>
    <row r="284" spans="2:3" ht="12.75">
      <c r="B284" s="76" t="s">
        <v>338</v>
      </c>
      <c r="C284" s="89"/>
    </row>
    <row r="285" spans="2:4" ht="12.75">
      <c r="B285" s="77" t="s">
        <v>481</v>
      </c>
      <c r="C285" s="89"/>
      <c r="D285" s="117">
        <f>D301</f>
        <v>10300</v>
      </c>
    </row>
    <row r="286" spans="2:4" ht="12.75">
      <c r="B286" s="77" t="s">
        <v>482</v>
      </c>
      <c r="C286" s="89"/>
      <c r="D286" s="117">
        <f>D303</f>
        <v>25070</v>
      </c>
    </row>
    <row r="287" spans="2:4" ht="12.75">
      <c r="B287" s="77" t="s">
        <v>483</v>
      </c>
      <c r="C287" s="89"/>
      <c r="D287" s="131"/>
    </row>
    <row r="288" spans="2:4" ht="12.75">
      <c r="B288" s="77" t="s">
        <v>484</v>
      </c>
      <c r="C288" s="89"/>
      <c r="D288" s="117">
        <f>D307</f>
        <v>429826.7425</v>
      </c>
    </row>
    <row r="289" spans="2:4" ht="12.75">
      <c r="B289" s="77" t="s">
        <v>485</v>
      </c>
      <c r="C289" s="89"/>
      <c r="D289" s="117">
        <f>D351</f>
        <v>26300</v>
      </c>
    </row>
    <row r="290" spans="2:4" ht="12.75">
      <c r="B290" s="77" t="s">
        <v>486</v>
      </c>
      <c r="C290" s="89"/>
      <c r="D290" s="117">
        <f>D354</f>
        <v>40272.08</v>
      </c>
    </row>
    <row r="291" spans="2:4" ht="12.75">
      <c r="B291" s="77" t="s">
        <v>487</v>
      </c>
      <c r="C291" s="89"/>
      <c r="D291" s="131"/>
    </row>
    <row r="292" spans="2:4" ht="12.75">
      <c r="B292" s="77" t="s">
        <v>488</v>
      </c>
      <c r="C292" s="89"/>
      <c r="D292" s="131"/>
    </row>
    <row r="293" spans="2:4" ht="12.75">
      <c r="B293" s="77" t="s">
        <v>489</v>
      </c>
      <c r="C293" s="89"/>
      <c r="D293" s="117">
        <f>D364</f>
        <v>52000</v>
      </c>
    </row>
    <row r="294" spans="2:4" ht="12.75">
      <c r="B294" s="78"/>
      <c r="C294" s="89"/>
      <c r="D294" s="90"/>
    </row>
    <row r="295" spans="2:4" ht="12.75">
      <c r="B295" s="76" t="s">
        <v>337</v>
      </c>
      <c r="C295" s="89"/>
      <c r="D295" s="90"/>
    </row>
    <row r="296" spans="2:4" ht="63.75">
      <c r="B296" s="79" t="s">
        <v>619</v>
      </c>
      <c r="C296" s="89"/>
      <c r="D296" s="90"/>
    </row>
    <row r="297" spans="2:4" ht="12.75">
      <c r="B297" s="79" t="s">
        <v>490</v>
      </c>
      <c r="C297" s="89"/>
      <c r="D297" s="90"/>
    </row>
    <row r="298" spans="2:4" ht="12.75">
      <c r="B298" s="79" t="s">
        <v>491</v>
      </c>
      <c r="C298" s="89"/>
      <c r="D298" s="90"/>
    </row>
    <row r="299" spans="2:4" ht="12.75">
      <c r="B299" s="79"/>
      <c r="C299" s="89"/>
      <c r="D299" s="90"/>
    </row>
    <row r="300" spans="2:4" ht="12.75">
      <c r="B300" s="76" t="s">
        <v>344</v>
      </c>
      <c r="C300" s="89"/>
      <c r="D300" s="93"/>
    </row>
    <row r="301" spans="2:4" ht="12.75">
      <c r="B301" s="19" t="s">
        <v>481</v>
      </c>
      <c r="C301" s="89"/>
      <c r="D301" s="47">
        <f>D302</f>
        <v>10300</v>
      </c>
    </row>
    <row r="302" spans="1:4" ht="25.5">
      <c r="A302" s="52" t="s">
        <v>601</v>
      </c>
      <c r="B302" s="80" t="s">
        <v>654</v>
      </c>
      <c r="C302" s="89"/>
      <c r="D302" s="93">
        <v>10300</v>
      </c>
    </row>
    <row r="303" spans="2:4" ht="12.75">
      <c r="B303" s="19" t="s">
        <v>482</v>
      </c>
      <c r="D303" s="47">
        <f>SUM(D304:D306)</f>
        <v>25070</v>
      </c>
    </row>
    <row r="304" spans="1:4" ht="12.75">
      <c r="A304" s="52" t="s">
        <v>92</v>
      </c>
      <c r="B304" s="4" t="s">
        <v>518</v>
      </c>
      <c r="D304" s="90">
        <v>20570</v>
      </c>
    </row>
    <row r="305" spans="1:4" ht="12.75">
      <c r="A305" s="52" t="s">
        <v>93</v>
      </c>
      <c r="B305" s="75" t="s">
        <v>505</v>
      </c>
      <c r="C305" s="102"/>
      <c r="D305" s="119">
        <v>2500</v>
      </c>
    </row>
    <row r="306" spans="1:4" ht="12.75">
      <c r="A306" s="52" t="s">
        <v>572</v>
      </c>
      <c r="B306" s="75" t="s">
        <v>584</v>
      </c>
      <c r="C306" s="102"/>
      <c r="D306" s="119">
        <v>2000</v>
      </c>
    </row>
    <row r="307" spans="2:4" ht="12.75">
      <c r="B307" s="19" t="s">
        <v>484</v>
      </c>
      <c r="D307" s="47">
        <f>SUM(D309:D350)</f>
        <v>429826.7425</v>
      </c>
    </row>
    <row r="308" spans="2:4" ht="12.75">
      <c r="B308" s="81" t="s">
        <v>492</v>
      </c>
      <c r="C308" s="21">
        <f>SUM(D309:D334)</f>
        <v>247431.9596</v>
      </c>
      <c r="D308" s="90"/>
    </row>
    <row r="309" spans="1:4" ht="12.75">
      <c r="A309" s="52" t="s">
        <v>493</v>
      </c>
      <c r="B309" s="71" t="s">
        <v>653</v>
      </c>
      <c r="C309" s="102"/>
      <c r="D309" s="98">
        <v>2200</v>
      </c>
    </row>
    <row r="310" spans="1:4" ht="12.75">
      <c r="A310" s="52" t="s">
        <v>494</v>
      </c>
      <c r="B310" s="72" t="s">
        <v>672</v>
      </c>
      <c r="C310" s="102"/>
      <c r="D310" s="98">
        <v>7200</v>
      </c>
    </row>
    <row r="311" spans="2:4" ht="12.75">
      <c r="B311" s="72" t="s">
        <v>500</v>
      </c>
      <c r="C311" s="106"/>
      <c r="D311" s="132"/>
    </row>
    <row r="312" spans="1:4" ht="12.75">
      <c r="A312" s="52" t="s">
        <v>522</v>
      </c>
      <c r="B312" s="73" t="s">
        <v>501</v>
      </c>
      <c r="C312" s="102"/>
      <c r="D312" s="98">
        <f>SUM(C313:C318)</f>
        <v>124630</v>
      </c>
    </row>
    <row r="313" spans="2:4" ht="12.75">
      <c r="B313" s="1" t="s">
        <v>303</v>
      </c>
      <c r="C313" s="102">
        <v>24200</v>
      </c>
      <c r="D313" s="50"/>
    </row>
    <row r="314" spans="2:4" ht="12.75">
      <c r="B314" s="1" t="s">
        <v>302</v>
      </c>
      <c r="C314" s="102">
        <v>32670</v>
      </c>
      <c r="D314" s="50"/>
    </row>
    <row r="315" spans="2:4" ht="12.75">
      <c r="B315" s="1" t="s">
        <v>242</v>
      </c>
      <c r="C315" s="102">
        <v>10890</v>
      </c>
      <c r="D315" s="50"/>
    </row>
    <row r="316" spans="2:4" ht="12.75" customHeight="1">
      <c r="B316" s="1" t="s">
        <v>243</v>
      </c>
      <c r="C316" s="102">
        <v>6050</v>
      </c>
      <c r="D316" s="50"/>
    </row>
    <row r="317" spans="2:4" ht="12.75" customHeight="1">
      <c r="B317" s="1" t="s">
        <v>244</v>
      </c>
      <c r="C317" s="102">
        <v>32670</v>
      </c>
      <c r="D317" s="50"/>
    </row>
    <row r="318" spans="2:4" ht="12.75" customHeight="1">
      <c r="B318" s="1" t="s">
        <v>626</v>
      </c>
      <c r="C318" s="102">
        <f>4235+10890+3025</f>
        <v>18150</v>
      </c>
      <c r="D318" s="50"/>
    </row>
    <row r="319" spans="1:4" ht="12.75" customHeight="1">
      <c r="A319" s="52" t="s">
        <v>94</v>
      </c>
      <c r="B319" s="74" t="s">
        <v>502</v>
      </c>
      <c r="C319" s="102" t="s">
        <v>517</v>
      </c>
      <c r="D319" s="98">
        <v>7000</v>
      </c>
    </row>
    <row r="320" spans="1:4" ht="12.75" customHeight="1">
      <c r="A320" s="52" t="s">
        <v>496</v>
      </c>
      <c r="B320" s="69" t="s">
        <v>503</v>
      </c>
      <c r="C320" s="102"/>
      <c r="D320" s="98">
        <f>SUM(C321:C326)</f>
        <v>19951.9596</v>
      </c>
    </row>
    <row r="321" spans="2:4" ht="12.75" customHeight="1">
      <c r="B321" s="1" t="s">
        <v>299</v>
      </c>
      <c r="C321" s="102">
        <v>587</v>
      </c>
      <c r="D321" s="98"/>
    </row>
    <row r="322" spans="2:4" ht="12.75" customHeight="1">
      <c r="B322" s="1" t="s">
        <v>238</v>
      </c>
      <c r="C322" s="102">
        <f>15380*1.01</f>
        <v>15533.8</v>
      </c>
      <c r="D322" s="104"/>
    </row>
    <row r="323" spans="2:4" ht="12.75" customHeight="1">
      <c r="B323" s="1" t="s">
        <v>570</v>
      </c>
      <c r="C323" s="102">
        <v>890</v>
      </c>
      <c r="D323" s="98"/>
    </row>
    <row r="324" spans="2:4" ht="12.75" customHeight="1">
      <c r="B324" s="1" t="s">
        <v>314</v>
      </c>
      <c r="C324" s="102">
        <v>1260</v>
      </c>
      <c r="D324" s="104"/>
    </row>
    <row r="325" spans="2:4" ht="12.75" customHeight="1">
      <c r="B325" s="1" t="s">
        <v>315</v>
      </c>
      <c r="C325" s="102">
        <f>661.32*1.03</f>
        <v>681.1596000000001</v>
      </c>
      <c r="D325" s="98"/>
    </row>
    <row r="326" spans="2:4" ht="12.75" customHeight="1">
      <c r="B326" s="1" t="s">
        <v>316</v>
      </c>
      <c r="C326" s="102">
        <v>1000</v>
      </c>
      <c r="D326" s="98"/>
    </row>
    <row r="327" spans="1:4" ht="12.75" customHeight="1">
      <c r="A327" s="52" t="s">
        <v>509</v>
      </c>
      <c r="B327" s="69" t="s">
        <v>504</v>
      </c>
      <c r="C327" s="102"/>
      <c r="D327" s="98">
        <v>27650</v>
      </c>
    </row>
    <row r="328" spans="1:4" ht="12.75" customHeight="1">
      <c r="A328" s="52" t="s">
        <v>497</v>
      </c>
      <c r="B328" s="69" t="s">
        <v>506</v>
      </c>
      <c r="C328" s="102"/>
      <c r="D328" s="119">
        <v>2300</v>
      </c>
    </row>
    <row r="329" spans="1:4" ht="12.75" customHeight="1">
      <c r="A329" s="52" t="s">
        <v>498</v>
      </c>
      <c r="B329" s="75" t="s">
        <v>507</v>
      </c>
      <c r="C329" s="102"/>
      <c r="D329" s="98">
        <v>5000</v>
      </c>
    </row>
    <row r="330" spans="1:4" ht="12.75" customHeight="1">
      <c r="A330" s="52" t="s">
        <v>499</v>
      </c>
      <c r="B330" s="69" t="s">
        <v>508</v>
      </c>
      <c r="C330" s="102"/>
      <c r="D330" s="98">
        <v>1500</v>
      </c>
    </row>
    <row r="331" spans="1:4" ht="12.75" customHeight="1">
      <c r="A331" s="52" t="s">
        <v>515</v>
      </c>
      <c r="B331" s="69" t="s">
        <v>516</v>
      </c>
      <c r="C331" s="102"/>
      <c r="D331" s="98">
        <v>3000</v>
      </c>
    </row>
    <row r="332" spans="1:4" ht="12.75" customHeight="1">
      <c r="A332" s="52" t="s">
        <v>520</v>
      </c>
      <c r="B332" s="69" t="s">
        <v>519</v>
      </c>
      <c r="C332" s="102"/>
      <c r="D332" s="98">
        <v>22000</v>
      </c>
    </row>
    <row r="333" spans="1:4" ht="12.75" customHeight="1">
      <c r="A333" s="52" t="s">
        <v>96</v>
      </c>
      <c r="B333" s="69" t="s">
        <v>527</v>
      </c>
      <c r="C333" s="102"/>
      <c r="D333" s="98">
        <v>22000</v>
      </c>
    </row>
    <row r="334" spans="1:4" ht="12.75" customHeight="1">
      <c r="A334" s="52" t="s">
        <v>651</v>
      </c>
      <c r="B334" s="69" t="s">
        <v>652</v>
      </c>
      <c r="C334" s="102"/>
      <c r="D334" s="98">
        <v>3000</v>
      </c>
    </row>
    <row r="335" spans="1:4" ht="12.75" customHeight="1">
      <c r="A335" s="55"/>
      <c r="B335" s="82" t="s">
        <v>468</v>
      </c>
      <c r="C335" s="21">
        <f>SUM(D336:D345)</f>
        <v>178044.7829</v>
      </c>
      <c r="D335" s="104"/>
    </row>
    <row r="336" spans="1:4" ht="12.75" customHeight="1">
      <c r="A336" s="52" t="s">
        <v>667</v>
      </c>
      <c r="B336" s="71" t="s">
        <v>668</v>
      </c>
      <c r="C336" s="128"/>
      <c r="D336" s="98">
        <v>122000</v>
      </c>
    </row>
    <row r="337" spans="1:4" ht="12.75" customHeight="1">
      <c r="A337" s="52" t="s">
        <v>512</v>
      </c>
      <c r="B337" s="51" t="s">
        <v>229</v>
      </c>
      <c r="C337" s="110"/>
      <c r="D337" s="98">
        <v>5000</v>
      </c>
    </row>
    <row r="338" spans="1:4" ht="12.75" customHeight="1">
      <c r="A338" s="55">
        <v>333221001</v>
      </c>
      <c r="B338" s="79" t="s">
        <v>628</v>
      </c>
      <c r="D338" s="98">
        <v>6000</v>
      </c>
    </row>
    <row r="339" spans="1:4" ht="12.75" customHeight="1">
      <c r="A339" s="55">
        <v>333227001</v>
      </c>
      <c r="B339" s="70" t="s">
        <v>476</v>
      </c>
      <c r="C339" s="89"/>
      <c r="D339" s="98">
        <f>SUM(C340:C344)</f>
        <v>6193.2329</v>
      </c>
    </row>
    <row r="340" spans="1:4" ht="12.75" customHeight="1">
      <c r="A340" s="55"/>
      <c r="B340" s="84" t="s">
        <v>477</v>
      </c>
      <c r="C340" s="102">
        <v>192</v>
      </c>
      <c r="D340" s="104"/>
    </row>
    <row r="341" spans="1:4" ht="12.75" customHeight="1">
      <c r="A341" s="55"/>
      <c r="B341" s="84" t="s">
        <v>246</v>
      </c>
      <c r="C341" s="102">
        <f>4394.29*1.01</f>
        <v>4438.2329</v>
      </c>
      <c r="D341" s="104"/>
    </row>
    <row r="342" spans="1:4" ht="12.75" customHeight="1">
      <c r="A342" s="55"/>
      <c r="B342" s="84" t="s">
        <v>318</v>
      </c>
      <c r="C342" s="102">
        <v>700</v>
      </c>
      <c r="D342" s="104"/>
    </row>
    <row r="343" spans="2:4" ht="12.75" customHeight="1">
      <c r="B343" s="85" t="s">
        <v>567</v>
      </c>
      <c r="C343" s="102">
        <v>563</v>
      </c>
      <c r="D343" s="90"/>
    </row>
    <row r="344" spans="1:4" ht="12.75" customHeight="1">
      <c r="A344" s="55"/>
      <c r="B344" s="85" t="s">
        <v>568</v>
      </c>
      <c r="C344" s="102">
        <v>300</v>
      </c>
      <c r="D344" s="104"/>
    </row>
    <row r="345" spans="1:4" ht="12.75" customHeight="1">
      <c r="A345" s="52" t="s">
        <v>513</v>
      </c>
      <c r="B345" s="69" t="s">
        <v>514</v>
      </c>
      <c r="C345" s="102"/>
      <c r="D345" s="98">
        <f>SUM(C346:C347)</f>
        <v>38851.55</v>
      </c>
    </row>
    <row r="346" spans="2:4" ht="12.75" customHeight="1">
      <c r="B346" s="84" t="s">
        <v>593</v>
      </c>
      <c r="C346" s="102">
        <v>38851.55</v>
      </c>
      <c r="D346" s="98"/>
    </row>
    <row r="347" spans="2:4" ht="12.75" customHeight="1">
      <c r="B347" s="84" t="s">
        <v>594</v>
      </c>
      <c r="C347" s="102">
        <v>0</v>
      </c>
      <c r="D347" s="98"/>
    </row>
    <row r="348" spans="2:4" ht="12.75" customHeight="1">
      <c r="B348" s="22" t="s">
        <v>521</v>
      </c>
      <c r="C348" s="21">
        <f>SUM(D349:D350)</f>
        <v>4350</v>
      </c>
      <c r="D348" s="98"/>
    </row>
    <row r="349" spans="1:4" ht="12.75" customHeight="1">
      <c r="A349" s="52" t="s">
        <v>95</v>
      </c>
      <c r="B349" s="69" t="s">
        <v>253</v>
      </c>
      <c r="D349" s="98">
        <v>4000</v>
      </c>
    </row>
    <row r="350" spans="1:4" ht="12.75" customHeight="1">
      <c r="A350" s="52" t="s">
        <v>495</v>
      </c>
      <c r="B350" s="69" t="s">
        <v>296</v>
      </c>
      <c r="D350" s="98">
        <v>350</v>
      </c>
    </row>
    <row r="351" spans="2:4" ht="12.75" customHeight="1">
      <c r="B351" s="19" t="s">
        <v>485</v>
      </c>
      <c r="C351" s="102"/>
      <c r="D351" s="47">
        <f>SUM(D352:D353)</f>
        <v>26300</v>
      </c>
    </row>
    <row r="352" spans="1:4" ht="12.75" customHeight="1">
      <c r="A352" s="52" t="s">
        <v>524</v>
      </c>
      <c r="B352" s="69" t="s">
        <v>523</v>
      </c>
      <c r="C352" s="102"/>
      <c r="D352" s="98">
        <v>2800</v>
      </c>
    </row>
    <row r="353" spans="1:4" ht="12.75" customHeight="1">
      <c r="A353" s="52" t="s">
        <v>525</v>
      </c>
      <c r="B353" s="75" t="s">
        <v>615</v>
      </c>
      <c r="C353" s="102"/>
      <c r="D353" s="98">
        <v>23500</v>
      </c>
    </row>
    <row r="354" spans="2:4" ht="12.75" customHeight="1">
      <c r="B354" s="19" t="s">
        <v>486</v>
      </c>
      <c r="C354" s="102"/>
      <c r="D354" s="47">
        <f>SUM(D355:D363)</f>
        <v>40272.08</v>
      </c>
    </row>
    <row r="355" spans="1:4" ht="25.5">
      <c r="A355" s="52" t="s">
        <v>602</v>
      </c>
      <c r="B355" s="79" t="s">
        <v>650</v>
      </c>
      <c r="C355" s="102"/>
      <c r="D355" s="98">
        <v>1800</v>
      </c>
    </row>
    <row r="356" spans="1:4" ht="12.75" customHeight="1">
      <c r="A356" s="52" t="s">
        <v>97</v>
      </c>
      <c r="B356" s="69" t="s">
        <v>100</v>
      </c>
      <c r="D356" s="98">
        <v>10000</v>
      </c>
    </row>
    <row r="357" spans="1:4" ht="12.75" customHeight="1">
      <c r="A357" s="52" t="s">
        <v>89</v>
      </c>
      <c r="B357" s="69" t="s">
        <v>101</v>
      </c>
      <c r="D357" s="98">
        <v>9000</v>
      </c>
    </row>
    <row r="358" spans="1:4" ht="12.75" customHeight="1">
      <c r="A358" s="52" t="s">
        <v>595</v>
      </c>
      <c r="B358" s="69" t="s">
        <v>655</v>
      </c>
      <c r="D358" s="98">
        <v>3500</v>
      </c>
    </row>
    <row r="359" spans="1:4" ht="12.75" customHeight="1">
      <c r="A359" s="52" t="s">
        <v>98</v>
      </c>
      <c r="B359" s="69" t="s">
        <v>233</v>
      </c>
      <c r="D359" s="98">
        <v>6000</v>
      </c>
    </row>
    <row r="360" spans="1:4" ht="12.75" customHeight="1">
      <c r="A360" s="52" t="s">
        <v>90</v>
      </c>
      <c r="B360" s="69" t="s">
        <v>311</v>
      </c>
      <c r="D360" s="98">
        <v>900</v>
      </c>
    </row>
    <row r="361" spans="1:4" ht="12.75" customHeight="1">
      <c r="A361" s="52" t="s">
        <v>91</v>
      </c>
      <c r="B361" s="69" t="s">
        <v>312</v>
      </c>
      <c r="D361" s="98">
        <v>4422.08</v>
      </c>
    </row>
    <row r="362" spans="1:4" ht="12.75" customHeight="1">
      <c r="A362" s="52" t="s">
        <v>99</v>
      </c>
      <c r="B362" s="69" t="s">
        <v>102</v>
      </c>
      <c r="D362" s="98">
        <v>650</v>
      </c>
    </row>
    <row r="363" spans="1:4" ht="12.75" customHeight="1">
      <c r="A363" s="52" t="s">
        <v>573</v>
      </c>
      <c r="B363" s="69" t="s">
        <v>625</v>
      </c>
      <c r="D363" s="98">
        <v>4000</v>
      </c>
    </row>
    <row r="364" spans="2:4" ht="12.75" customHeight="1">
      <c r="B364" s="19" t="s">
        <v>489</v>
      </c>
      <c r="C364" s="89"/>
      <c r="D364" s="47">
        <f>SUM(D365:D366)</f>
        <v>52000</v>
      </c>
    </row>
    <row r="365" spans="1:4" ht="12.75">
      <c r="A365" s="52" t="s">
        <v>107</v>
      </c>
      <c r="B365" s="71" t="s">
        <v>105</v>
      </c>
      <c r="C365" s="102"/>
      <c r="D365" s="98">
        <v>32000</v>
      </c>
    </row>
    <row r="366" spans="1:4" ht="12.75">
      <c r="A366" s="52" t="s">
        <v>108</v>
      </c>
      <c r="B366" s="72" t="s">
        <v>106</v>
      </c>
      <c r="C366" s="102"/>
      <c r="D366" s="98">
        <v>20000</v>
      </c>
    </row>
    <row r="367" spans="2:4" ht="12.75">
      <c r="B367" s="72"/>
      <c r="C367" s="106"/>
      <c r="D367" s="98"/>
    </row>
    <row r="368" spans="2:4" ht="12.75">
      <c r="B368" s="87" t="s">
        <v>109</v>
      </c>
      <c r="C368" s="107"/>
      <c r="D368" s="108">
        <f>D364+D354+D351+D307+D303+D301</f>
        <v>583768.8225</v>
      </c>
    </row>
    <row r="369" spans="2:4" ht="12.75">
      <c r="B369" s="1"/>
      <c r="C369" s="102"/>
      <c r="D369" s="50"/>
    </row>
    <row r="370" spans="1:4" s="161" customFormat="1" ht="15.75">
      <c r="A370" s="175" t="s">
        <v>110</v>
      </c>
      <c r="B370" s="176"/>
      <c r="C370" s="175"/>
      <c r="D370" s="175"/>
    </row>
    <row r="371" spans="1:4" ht="12.75">
      <c r="A371" s="173"/>
      <c r="B371" s="174"/>
      <c r="C371" s="174"/>
      <c r="D371" s="174"/>
    </row>
    <row r="372" spans="2:3" ht="12.75">
      <c r="B372" s="76" t="s">
        <v>338</v>
      </c>
      <c r="C372" s="89"/>
    </row>
    <row r="373" spans="2:4" ht="12.75">
      <c r="B373" s="77" t="s">
        <v>111</v>
      </c>
      <c r="C373" s="89"/>
      <c r="D373" s="109"/>
    </row>
    <row r="374" spans="2:4" ht="12.75">
      <c r="B374" s="77" t="s">
        <v>112</v>
      </c>
      <c r="C374" s="89"/>
      <c r="D374" s="117">
        <f>D383</f>
        <v>27900</v>
      </c>
    </row>
    <row r="375" spans="2:4" ht="12.75">
      <c r="B375" s="77" t="s">
        <v>113</v>
      </c>
      <c r="C375" s="89"/>
      <c r="D375" s="117">
        <f>D386</f>
        <v>141231.3</v>
      </c>
    </row>
    <row r="376" spans="2:4" ht="12.75">
      <c r="B376" s="78"/>
      <c r="C376" s="89"/>
      <c r="D376" s="90"/>
    </row>
    <row r="377" spans="2:4" ht="12.75">
      <c r="B377" s="76" t="s">
        <v>337</v>
      </c>
      <c r="C377" s="89"/>
      <c r="D377" s="90"/>
    </row>
    <row r="378" spans="2:4" ht="12.75">
      <c r="B378" s="79" t="s">
        <v>114</v>
      </c>
      <c r="C378" s="89"/>
      <c r="D378" s="90"/>
    </row>
    <row r="379" spans="2:4" ht="25.5">
      <c r="B379" s="79" t="s">
        <v>115</v>
      </c>
      <c r="C379" s="89"/>
      <c r="D379" s="90"/>
    </row>
    <row r="380" spans="2:4" ht="25.5">
      <c r="B380" s="79" t="s">
        <v>116</v>
      </c>
      <c r="C380" s="89"/>
      <c r="D380" s="90"/>
    </row>
    <row r="381" spans="2:4" ht="12.75">
      <c r="B381" s="79"/>
      <c r="C381" s="89"/>
      <c r="D381" s="90"/>
    </row>
    <row r="382" spans="2:4" ht="12.75">
      <c r="B382" s="76" t="s">
        <v>344</v>
      </c>
      <c r="C382" s="89"/>
      <c r="D382" s="93"/>
    </row>
    <row r="383" spans="2:4" ht="12.75">
      <c r="B383" s="19" t="s">
        <v>112</v>
      </c>
      <c r="C383" s="89"/>
      <c r="D383" s="43">
        <f>SUM(D384:D385)</f>
        <v>27900</v>
      </c>
    </row>
    <row r="384" spans="1:4" ht="12.75">
      <c r="A384" s="52" t="s">
        <v>130</v>
      </c>
      <c r="B384" s="79" t="s">
        <v>664</v>
      </c>
      <c r="D384" s="98">
        <v>2400</v>
      </c>
    </row>
    <row r="385" spans="1:4" ht="12.75">
      <c r="A385" s="52" t="s">
        <v>119</v>
      </c>
      <c r="B385" s="14" t="s">
        <v>118</v>
      </c>
      <c r="C385" s="102"/>
      <c r="D385" s="98">
        <v>25500</v>
      </c>
    </row>
    <row r="386" spans="2:4" ht="12.75">
      <c r="B386" s="19" t="s">
        <v>113</v>
      </c>
      <c r="D386" s="47">
        <f>SUM(D387:D403)</f>
        <v>141231.3</v>
      </c>
    </row>
    <row r="387" spans="1:4" ht="12.75">
      <c r="A387" s="52" t="s">
        <v>120</v>
      </c>
      <c r="B387" s="79" t="s">
        <v>249</v>
      </c>
      <c r="C387" s="110"/>
      <c r="D387" s="133">
        <v>24000</v>
      </c>
    </row>
    <row r="388" spans="1:4" ht="12.75" customHeight="1">
      <c r="A388" s="52" t="s">
        <v>121</v>
      </c>
      <c r="B388" s="79" t="s">
        <v>674</v>
      </c>
      <c r="C388" s="110"/>
      <c r="D388" s="98">
        <v>9800</v>
      </c>
    </row>
    <row r="389" spans="1:4" ht="12.75">
      <c r="A389" s="52" t="s">
        <v>122</v>
      </c>
      <c r="B389" s="79" t="s">
        <v>226</v>
      </c>
      <c r="D389" s="98">
        <v>5000</v>
      </c>
    </row>
    <row r="390" spans="1:4" ht="12.75">
      <c r="A390" s="52" t="s">
        <v>123</v>
      </c>
      <c r="B390" s="79" t="s">
        <v>225</v>
      </c>
      <c r="D390" s="98">
        <v>2000</v>
      </c>
    </row>
    <row r="391" spans="1:4" ht="12.75">
      <c r="A391" s="52" t="s">
        <v>124</v>
      </c>
      <c r="B391" s="134" t="s">
        <v>310</v>
      </c>
      <c r="D391" s="98">
        <v>1500</v>
      </c>
    </row>
    <row r="392" spans="1:4" ht="12.75">
      <c r="A392" s="52" t="s">
        <v>661</v>
      </c>
      <c r="B392" s="135" t="s">
        <v>662</v>
      </c>
      <c r="D392" s="136">
        <v>3500</v>
      </c>
    </row>
    <row r="393" spans="1:4" ht="12.75">
      <c r="A393" s="52" t="s">
        <v>125</v>
      </c>
      <c r="B393" s="137" t="s">
        <v>252</v>
      </c>
      <c r="C393" s="110"/>
      <c r="D393" s="138">
        <v>32990.56</v>
      </c>
    </row>
    <row r="394" spans="1:4" ht="25.5">
      <c r="A394" s="52" t="s">
        <v>555</v>
      </c>
      <c r="B394" s="79" t="s">
        <v>117</v>
      </c>
      <c r="D394" s="98">
        <v>14200</v>
      </c>
    </row>
    <row r="395" spans="2:4" ht="12.75">
      <c r="B395" s="24" t="s">
        <v>248</v>
      </c>
      <c r="C395" s="21">
        <f>SUM(D396:D403)</f>
        <v>48240.74</v>
      </c>
      <c r="D395" s="139"/>
    </row>
    <row r="396" spans="1:4" ht="12.75">
      <c r="A396" s="52" t="s">
        <v>640</v>
      </c>
      <c r="B396" s="79" t="s">
        <v>643</v>
      </c>
      <c r="C396" s="128"/>
      <c r="D396" s="140">
        <v>26073.98</v>
      </c>
    </row>
    <row r="397" spans="1:4" ht="12.75">
      <c r="A397" s="52" t="s">
        <v>641</v>
      </c>
      <c r="B397" s="51" t="s">
        <v>644</v>
      </c>
      <c r="C397" s="128"/>
      <c r="D397" s="140">
        <v>8641.76</v>
      </c>
    </row>
    <row r="398" spans="1:4" ht="12.75">
      <c r="A398" s="52" t="s">
        <v>642</v>
      </c>
      <c r="B398" s="51" t="s">
        <v>645</v>
      </c>
      <c r="C398" s="128"/>
      <c r="D398" s="140">
        <v>525</v>
      </c>
    </row>
    <row r="399" spans="1:4" ht="12.75">
      <c r="A399" s="52" t="s">
        <v>124</v>
      </c>
      <c r="B399" s="134" t="s">
        <v>646</v>
      </c>
      <c r="C399" s="128"/>
      <c r="D399" s="140">
        <v>2650</v>
      </c>
    </row>
    <row r="400" spans="1:13" s="110" customFormat="1" ht="12.75">
      <c r="A400" s="52" t="s">
        <v>126</v>
      </c>
      <c r="B400" s="79" t="s">
        <v>663</v>
      </c>
      <c r="C400" s="89"/>
      <c r="D400" s="90">
        <v>2350</v>
      </c>
      <c r="E400" s="8"/>
      <c r="F400" s="8"/>
      <c r="G400" s="8"/>
      <c r="H400" s="8"/>
      <c r="I400" s="8"/>
      <c r="J400" s="8"/>
      <c r="K400" s="8"/>
      <c r="L400" s="8"/>
      <c r="M400" s="8"/>
    </row>
    <row r="401" spans="1:13" s="110" customFormat="1" ht="12.75">
      <c r="A401" s="52"/>
      <c r="B401" s="7"/>
      <c r="C401" s="89"/>
      <c r="D401" s="90"/>
      <c r="E401" s="8"/>
      <c r="F401" s="8"/>
      <c r="G401" s="8"/>
      <c r="H401" s="8"/>
      <c r="I401" s="8"/>
      <c r="J401" s="8"/>
      <c r="K401" s="8"/>
      <c r="L401" s="8"/>
      <c r="M401" s="8"/>
    </row>
    <row r="402" spans="1:13" s="110" customFormat="1" ht="12.75">
      <c r="A402" s="52" t="s">
        <v>127</v>
      </c>
      <c r="B402" s="79" t="s">
        <v>236</v>
      </c>
      <c r="C402" s="8"/>
      <c r="D402" s="98">
        <v>5500</v>
      </c>
      <c r="E402" s="8"/>
      <c r="F402" s="8"/>
      <c r="G402" s="8"/>
      <c r="H402" s="8"/>
      <c r="I402" s="8"/>
      <c r="J402" s="8"/>
      <c r="K402" s="8"/>
      <c r="L402" s="8"/>
      <c r="M402" s="8"/>
    </row>
    <row r="403" spans="1:4" ht="12.75">
      <c r="A403" s="52" t="s">
        <v>128</v>
      </c>
      <c r="B403" s="79" t="s">
        <v>237</v>
      </c>
      <c r="C403" s="13"/>
      <c r="D403" s="141">
        <v>2500</v>
      </c>
    </row>
    <row r="404" spans="2:4" ht="12.75">
      <c r="B404" s="7"/>
      <c r="C404" s="13"/>
      <c r="D404" s="98"/>
    </row>
    <row r="405" spans="2:4" ht="12.75">
      <c r="B405" s="5" t="s">
        <v>129</v>
      </c>
      <c r="C405" s="95"/>
      <c r="D405" s="108">
        <f>D383+D386</f>
        <v>169131.3</v>
      </c>
    </row>
    <row r="406" spans="1:13" s="110" customFormat="1" ht="12.75">
      <c r="A406" s="52"/>
      <c r="B406" s="23"/>
      <c r="C406" s="89"/>
      <c r="D406" s="44"/>
      <c r="E406" s="8"/>
      <c r="F406" s="8"/>
      <c r="G406" s="8"/>
      <c r="H406" s="8"/>
      <c r="I406" s="8"/>
      <c r="J406" s="8"/>
      <c r="K406" s="8"/>
      <c r="L406" s="8"/>
      <c r="M406" s="8"/>
    </row>
    <row r="407" spans="1:13" s="169" customFormat="1" ht="15.75">
      <c r="A407" s="162"/>
      <c r="B407" s="163" t="s">
        <v>131</v>
      </c>
      <c r="C407" s="166"/>
      <c r="D407" s="168">
        <f>D405+D368+D280+D232</f>
        <v>873339.4569000001</v>
      </c>
      <c r="E407" s="161"/>
      <c r="F407" s="161"/>
      <c r="G407" s="161"/>
      <c r="H407" s="161"/>
      <c r="I407" s="161"/>
      <c r="J407" s="161"/>
      <c r="K407" s="161"/>
      <c r="L407" s="161"/>
      <c r="M407" s="161"/>
    </row>
    <row r="408" spans="1:13" s="110" customFormat="1" ht="12.75">
      <c r="A408" s="52"/>
      <c r="B408" s="79"/>
      <c r="C408" s="89"/>
      <c r="D408" s="44"/>
      <c r="E408" s="8"/>
      <c r="F408" s="8"/>
      <c r="G408" s="8"/>
      <c r="H408" s="8"/>
      <c r="I408" s="8"/>
      <c r="J408" s="8"/>
      <c r="K408" s="8"/>
      <c r="L408" s="8"/>
      <c r="M408" s="8"/>
    </row>
    <row r="409" spans="1:12" s="169" customFormat="1" ht="15.75">
      <c r="A409" s="177" t="s">
        <v>132</v>
      </c>
      <c r="B409" s="177"/>
      <c r="C409" s="177"/>
      <c r="D409" s="177"/>
      <c r="E409" s="161"/>
      <c r="F409" s="161"/>
      <c r="G409" s="161"/>
      <c r="H409" s="161"/>
      <c r="I409" s="161"/>
      <c r="J409" s="161"/>
      <c r="K409" s="161"/>
      <c r="L409" s="161"/>
    </row>
    <row r="410" spans="1:12" s="169" customFormat="1" ht="15.75">
      <c r="A410" s="175" t="s">
        <v>133</v>
      </c>
      <c r="B410" s="176"/>
      <c r="C410" s="175"/>
      <c r="D410" s="175"/>
      <c r="E410" s="161"/>
      <c r="F410" s="161"/>
      <c r="G410" s="161"/>
      <c r="H410" s="161"/>
      <c r="I410" s="161"/>
      <c r="J410" s="161"/>
      <c r="K410" s="161"/>
      <c r="L410" s="161"/>
    </row>
    <row r="411" spans="1:13" s="13" customFormat="1" ht="12.75">
      <c r="A411" s="173"/>
      <c r="B411" s="174"/>
      <c r="C411" s="174"/>
      <c r="D411" s="174"/>
      <c r="E411" s="8"/>
      <c r="F411" s="8"/>
      <c r="G411" s="8"/>
      <c r="H411" s="8"/>
      <c r="I411" s="8"/>
      <c r="J411" s="8"/>
      <c r="K411" s="8"/>
      <c r="L411" s="8"/>
      <c r="M411" s="110"/>
    </row>
    <row r="412" spans="1:13" s="13" customFormat="1" ht="12.75">
      <c r="A412" s="52"/>
      <c r="B412" s="76" t="s">
        <v>338</v>
      </c>
      <c r="C412" s="89"/>
      <c r="D412" s="44"/>
      <c r="E412" s="8"/>
      <c r="F412" s="8"/>
      <c r="G412" s="8"/>
      <c r="H412" s="8"/>
      <c r="I412" s="8"/>
      <c r="J412" s="8"/>
      <c r="K412" s="8"/>
      <c r="L412" s="8"/>
      <c r="M412" s="110"/>
    </row>
    <row r="413" spans="1:13" s="13" customFormat="1" ht="25.5">
      <c r="A413" s="52"/>
      <c r="B413" s="77" t="s">
        <v>134</v>
      </c>
      <c r="C413" s="89"/>
      <c r="D413" s="109"/>
      <c r="E413" s="8"/>
      <c r="F413" s="8"/>
      <c r="G413" s="8"/>
      <c r="H413" s="8"/>
      <c r="I413" s="8"/>
      <c r="J413" s="8"/>
      <c r="K413" s="8"/>
      <c r="L413" s="8"/>
      <c r="M413" s="110"/>
    </row>
    <row r="414" spans="1:13" s="13" customFormat="1" ht="25.5">
      <c r="A414" s="52"/>
      <c r="B414" s="77" t="s">
        <v>135</v>
      </c>
      <c r="C414" s="89"/>
      <c r="D414" s="117">
        <f>D420</f>
        <v>76453</v>
      </c>
      <c r="E414" s="8"/>
      <c r="F414" s="8"/>
      <c r="G414" s="8"/>
      <c r="H414" s="8"/>
      <c r="I414" s="8"/>
      <c r="J414" s="8"/>
      <c r="K414" s="8"/>
      <c r="L414" s="8"/>
      <c r="M414" s="110"/>
    </row>
    <row r="415" spans="1:12" s="110" customFormat="1" ht="12.75">
      <c r="A415" s="52"/>
      <c r="B415" s="77" t="s">
        <v>136</v>
      </c>
      <c r="C415" s="89"/>
      <c r="D415" s="117">
        <f>D427</f>
        <v>29600</v>
      </c>
      <c r="E415" s="8"/>
      <c r="F415" s="8"/>
      <c r="G415" s="8"/>
      <c r="H415" s="8"/>
      <c r="I415" s="8"/>
      <c r="J415" s="8"/>
      <c r="K415" s="8"/>
      <c r="L415" s="8"/>
    </row>
    <row r="416" spans="1:13" s="10" customFormat="1" ht="12.75">
      <c r="A416" s="52"/>
      <c r="B416" s="77" t="s">
        <v>137</v>
      </c>
      <c r="C416" s="89"/>
      <c r="D416" s="109"/>
      <c r="E416" s="8"/>
      <c r="F416" s="8"/>
      <c r="G416" s="8"/>
      <c r="H416" s="8"/>
      <c r="I416" s="8"/>
      <c r="J416" s="8"/>
      <c r="K416" s="8"/>
      <c r="L416" s="8"/>
      <c r="M416" s="110"/>
    </row>
    <row r="417" spans="1:12" s="110" customFormat="1" ht="12.75">
      <c r="A417" s="52"/>
      <c r="B417" s="77" t="s">
        <v>138</v>
      </c>
      <c r="C417" s="89"/>
      <c r="D417" s="109"/>
      <c r="E417" s="8"/>
      <c r="F417" s="8"/>
      <c r="G417" s="8"/>
      <c r="H417" s="8"/>
      <c r="I417" s="8"/>
      <c r="J417" s="8"/>
      <c r="K417" s="8"/>
      <c r="L417" s="8"/>
    </row>
    <row r="418" spans="1:12" s="110" customFormat="1" ht="12.75">
      <c r="A418" s="52"/>
      <c r="B418" s="77"/>
      <c r="C418" s="89"/>
      <c r="D418" s="109"/>
      <c r="E418" s="8"/>
      <c r="F418" s="8"/>
      <c r="G418" s="8"/>
      <c r="H418" s="8"/>
      <c r="I418" s="8"/>
      <c r="J418" s="8"/>
      <c r="K418" s="8"/>
      <c r="L418" s="8"/>
    </row>
    <row r="419" spans="1:12" s="110" customFormat="1" ht="12.75">
      <c r="A419" s="52"/>
      <c r="B419" s="76" t="s">
        <v>344</v>
      </c>
      <c r="C419" s="89"/>
      <c r="D419" s="109"/>
      <c r="E419" s="8"/>
      <c r="F419" s="8"/>
      <c r="G419" s="8"/>
      <c r="H419" s="8"/>
      <c r="I419" s="8"/>
      <c r="J419" s="8"/>
      <c r="K419" s="8"/>
      <c r="L419" s="8"/>
    </row>
    <row r="420" spans="2:4" ht="25.5">
      <c r="B420" s="19" t="s">
        <v>135</v>
      </c>
      <c r="C420" s="89"/>
      <c r="D420" s="43">
        <f>+SUM(D421:D425)</f>
        <v>76453</v>
      </c>
    </row>
    <row r="421" spans="1:4" ht="25.5">
      <c r="A421" s="52" t="s">
        <v>556</v>
      </c>
      <c r="B421" s="3" t="s">
        <v>218</v>
      </c>
      <c r="D421" s="98">
        <v>16000</v>
      </c>
    </row>
    <row r="422" spans="1:4" ht="12.75">
      <c r="A422" s="52" t="s">
        <v>557</v>
      </c>
      <c r="B422" s="3" t="s">
        <v>219</v>
      </c>
      <c r="D422" s="98">
        <v>9150</v>
      </c>
    </row>
    <row r="423" spans="1:4" ht="12.75">
      <c r="A423" s="52" t="s">
        <v>558</v>
      </c>
      <c r="B423" s="3" t="s">
        <v>254</v>
      </c>
      <c r="D423" s="98">
        <v>8000</v>
      </c>
    </row>
    <row r="424" spans="1:4" ht="25.5">
      <c r="A424" s="52" t="s">
        <v>586</v>
      </c>
      <c r="B424" s="3" t="s">
        <v>220</v>
      </c>
      <c r="D424" s="98">
        <v>3303</v>
      </c>
    </row>
    <row r="425" spans="1:4" ht="12.75">
      <c r="A425" s="52" t="s">
        <v>587</v>
      </c>
      <c r="B425" s="3" t="s">
        <v>221</v>
      </c>
      <c r="D425" s="98">
        <v>40000</v>
      </c>
    </row>
    <row r="426" spans="2:4" ht="12.75">
      <c r="B426" s="112"/>
      <c r="C426" s="89"/>
      <c r="D426" s="109"/>
    </row>
    <row r="427" spans="2:4" ht="12.75">
      <c r="B427" s="19" t="s">
        <v>136</v>
      </c>
      <c r="C427" s="89"/>
      <c r="D427" s="43">
        <f>SUM(D428:D430)</f>
        <v>29600</v>
      </c>
    </row>
    <row r="428" spans="1:4" ht="25.5">
      <c r="A428" s="52" t="s">
        <v>554</v>
      </c>
      <c r="B428" s="79" t="s">
        <v>526</v>
      </c>
      <c r="C428" s="102"/>
      <c r="D428" s="98">
        <v>2100</v>
      </c>
    </row>
    <row r="429" spans="1:4" ht="12.75">
      <c r="A429" s="52" t="s">
        <v>559</v>
      </c>
      <c r="B429" s="71" t="s">
        <v>103</v>
      </c>
      <c r="C429" s="102"/>
      <c r="D429" s="98">
        <v>25000</v>
      </c>
    </row>
    <row r="430" spans="1:4" ht="12.75">
      <c r="A430" s="52" t="s">
        <v>560</v>
      </c>
      <c r="B430" s="71" t="s">
        <v>104</v>
      </c>
      <c r="C430" s="102"/>
      <c r="D430" s="98">
        <v>2500</v>
      </c>
    </row>
    <row r="431" spans="2:4" ht="12.75">
      <c r="B431" s="79"/>
      <c r="C431" s="102"/>
      <c r="D431" s="98"/>
    </row>
    <row r="432" spans="2:4" ht="25.5">
      <c r="B432" s="5" t="s">
        <v>553</v>
      </c>
      <c r="C432" s="102"/>
      <c r="D432" s="108">
        <f>D420+D427</f>
        <v>106053</v>
      </c>
    </row>
    <row r="433" spans="2:4" ht="12.75">
      <c r="B433" s="77"/>
      <c r="C433" s="89"/>
      <c r="D433" s="109"/>
    </row>
    <row r="434" spans="1:4" s="161" customFormat="1" ht="15.75">
      <c r="A434" s="175" t="s">
        <v>603</v>
      </c>
      <c r="B434" s="176"/>
      <c r="C434" s="175"/>
      <c r="D434" s="175"/>
    </row>
    <row r="435" spans="1:4" ht="12.75">
      <c r="A435" s="173"/>
      <c r="B435" s="174"/>
      <c r="C435" s="174"/>
      <c r="D435" s="174"/>
    </row>
    <row r="436" spans="2:3" ht="12.75">
      <c r="B436" s="76" t="s">
        <v>338</v>
      </c>
      <c r="C436" s="89"/>
    </row>
    <row r="437" spans="2:4" ht="25.5">
      <c r="B437" s="77" t="s">
        <v>604</v>
      </c>
      <c r="C437" s="89"/>
      <c r="D437" s="109"/>
    </row>
    <row r="438" spans="2:4" ht="12.75">
      <c r="B438" s="77" t="s">
        <v>605</v>
      </c>
      <c r="C438" s="89"/>
      <c r="D438" s="117"/>
    </row>
    <row r="439" spans="2:4" ht="12.75">
      <c r="B439" s="77" t="s">
        <v>606</v>
      </c>
      <c r="C439" s="89"/>
      <c r="D439" s="117"/>
    </row>
    <row r="440" spans="2:4" ht="12.75">
      <c r="B440" s="77" t="s">
        <v>607</v>
      </c>
      <c r="C440" s="89"/>
      <c r="D440" s="117">
        <f>D444</f>
        <v>2000</v>
      </c>
    </row>
    <row r="441" spans="2:4" ht="12.75">
      <c r="B441" s="77" t="s">
        <v>608</v>
      </c>
      <c r="C441" s="89"/>
      <c r="D441" s="109"/>
    </row>
    <row r="442" spans="2:4" ht="12.75">
      <c r="B442" s="77"/>
      <c r="C442" s="89"/>
      <c r="D442" s="109"/>
    </row>
    <row r="443" spans="2:4" ht="12.75">
      <c r="B443" s="76" t="s">
        <v>344</v>
      </c>
      <c r="C443" s="89"/>
      <c r="D443" s="109"/>
    </row>
    <row r="444" spans="2:4" ht="12.75">
      <c r="B444" s="19" t="s">
        <v>607</v>
      </c>
      <c r="C444" s="89"/>
      <c r="D444" s="43">
        <f>+SUM(D445:D445)</f>
        <v>2000</v>
      </c>
    </row>
    <row r="445" spans="1:4" ht="12.75">
      <c r="A445" s="52" t="s">
        <v>609</v>
      </c>
      <c r="B445" s="3" t="s">
        <v>610</v>
      </c>
      <c r="D445" s="98">
        <v>2000</v>
      </c>
    </row>
    <row r="446" spans="2:4" ht="12.75">
      <c r="B446" s="79"/>
      <c r="C446" s="102"/>
      <c r="D446" s="98"/>
    </row>
    <row r="447" spans="2:4" ht="25.5">
      <c r="B447" s="5" t="s">
        <v>611</v>
      </c>
      <c r="C447" s="102"/>
      <c r="D447" s="108">
        <f>D444</f>
        <v>2000</v>
      </c>
    </row>
    <row r="448" spans="1:4" ht="12.75">
      <c r="A448" s="57"/>
      <c r="B448" s="77"/>
      <c r="C448" s="89"/>
      <c r="D448" s="109"/>
    </row>
    <row r="449" spans="1:4" ht="12.75">
      <c r="A449" s="57"/>
      <c r="B449" s="77"/>
      <c r="C449" s="89"/>
      <c r="D449" s="109"/>
    </row>
    <row r="450" spans="1:4" ht="12.75">
      <c r="A450" s="180"/>
      <c r="B450" s="181"/>
      <c r="C450" s="180"/>
      <c r="D450" s="180"/>
    </row>
    <row r="451" spans="1:4" ht="12.75">
      <c r="A451" s="173"/>
      <c r="B451" s="174"/>
      <c r="C451" s="174"/>
      <c r="D451" s="174"/>
    </row>
    <row r="452" spans="2:3" ht="12.75">
      <c r="B452" s="76" t="s">
        <v>338</v>
      </c>
      <c r="C452" s="89"/>
    </row>
    <row r="453" spans="2:4" ht="12.75">
      <c r="B453" s="77" t="s">
        <v>139</v>
      </c>
      <c r="C453" s="89"/>
      <c r="D453" s="109"/>
    </row>
    <row r="454" spans="2:4" ht="12.75">
      <c r="B454" s="77" t="s">
        <v>140</v>
      </c>
      <c r="C454" s="89"/>
      <c r="D454" s="109"/>
    </row>
    <row r="455" spans="2:4" ht="12.75">
      <c r="B455" s="77" t="s">
        <v>141</v>
      </c>
      <c r="C455" s="89"/>
      <c r="D455" s="109"/>
    </row>
    <row r="456" spans="2:4" ht="12.75">
      <c r="B456" s="77" t="s">
        <v>142</v>
      </c>
      <c r="C456" s="89"/>
      <c r="D456" s="117">
        <f>D465</f>
        <v>20000</v>
      </c>
    </row>
    <row r="457" spans="2:4" ht="12.75">
      <c r="B457" s="77" t="s">
        <v>143</v>
      </c>
      <c r="C457" s="89"/>
      <c r="D457" s="109"/>
    </row>
    <row r="458" spans="2:4" ht="12.75">
      <c r="B458" s="77"/>
      <c r="C458" s="89"/>
      <c r="D458" s="109"/>
    </row>
    <row r="459" spans="2:4" ht="12.75">
      <c r="B459" s="76" t="s">
        <v>337</v>
      </c>
      <c r="C459" s="89"/>
      <c r="D459" s="90"/>
    </row>
    <row r="460" spans="2:4" ht="25.5">
      <c r="B460" s="79" t="s">
        <v>146</v>
      </c>
      <c r="C460" s="89"/>
      <c r="D460" s="90"/>
    </row>
    <row r="461" spans="2:4" ht="63.75">
      <c r="B461" s="79" t="s">
        <v>147</v>
      </c>
      <c r="C461" s="89"/>
      <c r="D461" s="90"/>
    </row>
    <row r="462" spans="2:4" ht="25.5">
      <c r="B462" s="79" t="s">
        <v>148</v>
      </c>
      <c r="C462" s="89"/>
      <c r="D462" s="90"/>
    </row>
    <row r="463" spans="2:4" ht="12.75">
      <c r="B463" s="79"/>
      <c r="C463" s="89"/>
      <c r="D463" s="90"/>
    </row>
    <row r="464" spans="2:4" ht="12.75">
      <c r="B464" s="76" t="s">
        <v>344</v>
      </c>
      <c r="C464" s="89"/>
      <c r="D464" s="93"/>
    </row>
    <row r="465" spans="2:4" ht="12.75">
      <c r="B465" s="19" t="s">
        <v>142</v>
      </c>
      <c r="C465" s="89"/>
      <c r="D465" s="47">
        <f>SUM(D466:D467)</f>
        <v>20000</v>
      </c>
    </row>
    <row r="466" spans="1:4" ht="12.75">
      <c r="A466" s="52" t="s">
        <v>149</v>
      </c>
      <c r="B466" s="79" t="s">
        <v>150</v>
      </c>
      <c r="C466" s="89"/>
      <c r="D466" s="133">
        <v>18000</v>
      </c>
    </row>
    <row r="467" spans="1:4" ht="12.75">
      <c r="A467" s="52" t="s">
        <v>574</v>
      </c>
      <c r="B467" s="79" t="s">
        <v>575</v>
      </c>
      <c r="C467" s="89"/>
      <c r="D467" s="98">
        <v>2000</v>
      </c>
    </row>
    <row r="468" spans="2:4" ht="12.75">
      <c r="B468" s="77"/>
      <c r="C468" s="89"/>
      <c r="D468" s="109"/>
    </row>
    <row r="469" spans="2:4" ht="12.75">
      <c r="B469" s="5" t="s">
        <v>151</v>
      </c>
      <c r="C469" s="95"/>
      <c r="D469" s="108">
        <f>D465</f>
        <v>20000</v>
      </c>
    </row>
    <row r="470" spans="2:4" ht="12.75">
      <c r="B470" s="79"/>
      <c r="C470" s="102"/>
      <c r="D470" s="90"/>
    </row>
    <row r="471" spans="1:4" s="161" customFormat="1" ht="15.75">
      <c r="A471" s="162"/>
      <c r="B471" s="163" t="s">
        <v>152</v>
      </c>
      <c r="C471" s="166"/>
      <c r="D471" s="168">
        <f>D469+D432+D447</f>
        <v>128053</v>
      </c>
    </row>
    <row r="472" spans="2:4" ht="12.75">
      <c r="B472" s="142"/>
      <c r="C472" s="142"/>
      <c r="D472" s="90"/>
    </row>
    <row r="473" spans="1:4" s="161" customFormat="1" ht="15.75">
      <c r="A473" s="177" t="s">
        <v>202</v>
      </c>
      <c r="B473" s="177"/>
      <c r="C473" s="177"/>
      <c r="D473" s="177"/>
    </row>
    <row r="474" spans="1:4" s="161" customFormat="1" ht="15.75">
      <c r="A474" s="175" t="s">
        <v>203</v>
      </c>
      <c r="B474" s="176"/>
      <c r="C474" s="175"/>
      <c r="D474" s="175"/>
    </row>
    <row r="475" spans="1:4" ht="12.75">
      <c r="A475" s="173"/>
      <c r="B475" s="174"/>
      <c r="C475" s="174"/>
      <c r="D475" s="174"/>
    </row>
    <row r="476" spans="2:3" ht="12.75">
      <c r="B476" s="76" t="s">
        <v>338</v>
      </c>
      <c r="C476" s="89"/>
    </row>
    <row r="477" spans="2:4" ht="12.75">
      <c r="B477" s="77" t="s">
        <v>204</v>
      </c>
      <c r="C477" s="89"/>
      <c r="D477" s="117">
        <f>D485</f>
        <v>84022.76051600001</v>
      </c>
    </row>
    <row r="478" spans="2:4" ht="12.75">
      <c r="B478" s="78"/>
      <c r="C478" s="89"/>
      <c r="D478" s="90"/>
    </row>
    <row r="479" spans="2:4" ht="12.75">
      <c r="B479" s="76" t="s">
        <v>337</v>
      </c>
      <c r="C479" s="89"/>
      <c r="D479" s="90"/>
    </row>
    <row r="480" spans="2:4" ht="25.5">
      <c r="B480" s="79" t="s">
        <v>205</v>
      </c>
      <c r="C480" s="89"/>
      <c r="D480" s="90" t="s">
        <v>578</v>
      </c>
    </row>
    <row r="481" spans="2:4" ht="12.75">
      <c r="B481" s="79" t="s">
        <v>206</v>
      </c>
      <c r="C481" s="89"/>
      <c r="D481" s="90"/>
    </row>
    <row r="482" spans="2:4" ht="12.75">
      <c r="B482" s="79" t="s">
        <v>207</v>
      </c>
      <c r="C482" s="89"/>
      <c r="D482" s="90"/>
    </row>
    <row r="483" spans="2:4" ht="12.75">
      <c r="B483" s="79"/>
      <c r="C483" s="89"/>
      <c r="D483" s="90"/>
    </row>
    <row r="484" spans="2:4" ht="12.75">
      <c r="B484" s="76" t="s">
        <v>344</v>
      </c>
      <c r="C484" s="89"/>
      <c r="D484" s="93"/>
    </row>
    <row r="485" spans="2:4" ht="12.75">
      <c r="B485" s="19" t="s">
        <v>204</v>
      </c>
      <c r="C485" s="89"/>
      <c r="D485" s="43">
        <f>SUM(D486:D510)</f>
        <v>84022.76051600001</v>
      </c>
    </row>
    <row r="486" spans="1:4" ht="25.5">
      <c r="A486" s="52" t="s">
        <v>529</v>
      </c>
      <c r="B486" s="143" t="s">
        <v>528</v>
      </c>
      <c r="C486" s="106"/>
      <c r="D486" s="98">
        <f>SUM(C487:C490)</f>
        <v>4560</v>
      </c>
    </row>
    <row r="487" spans="2:4" ht="12.75">
      <c r="B487" s="25" t="s">
        <v>621</v>
      </c>
      <c r="C487" s="102">
        <v>2100</v>
      </c>
      <c r="D487" s="90"/>
    </row>
    <row r="488" spans="2:4" ht="12.75">
      <c r="B488" s="26" t="s">
        <v>622</v>
      </c>
      <c r="C488" s="102">
        <v>2100</v>
      </c>
      <c r="D488" s="90"/>
    </row>
    <row r="489" spans="2:4" ht="12.75">
      <c r="B489" s="3" t="s">
        <v>158</v>
      </c>
      <c r="C489" s="102">
        <v>0</v>
      </c>
      <c r="D489" s="90"/>
    </row>
    <row r="490" spans="2:4" ht="12.75">
      <c r="B490" s="3" t="s">
        <v>623</v>
      </c>
      <c r="C490" s="102">
        <v>360</v>
      </c>
      <c r="D490" s="90"/>
    </row>
    <row r="491" spans="1:4" ht="25.5">
      <c r="A491" s="52" t="s">
        <v>537</v>
      </c>
      <c r="B491" s="143" t="s">
        <v>583</v>
      </c>
      <c r="C491" s="128"/>
      <c r="D491" s="90">
        <f>SUM(C492:C495)</f>
        <v>53129.260516</v>
      </c>
    </row>
    <row r="492" spans="2:4" ht="12.75">
      <c r="B492" s="3" t="s">
        <v>631</v>
      </c>
      <c r="C492" s="98">
        <f>37279.57*0.85</f>
        <v>31687.6345</v>
      </c>
      <c r="D492" s="98"/>
    </row>
    <row r="493" spans="2:4" ht="12.75">
      <c r="B493" s="1" t="s">
        <v>632</v>
      </c>
      <c r="C493" s="98">
        <f>15689.76*2*0.3333</f>
        <v>10458.794016</v>
      </c>
      <c r="D493" s="98"/>
    </row>
    <row r="494" spans="2:4" ht="12.75">
      <c r="B494" s="1" t="s">
        <v>634</v>
      </c>
      <c r="C494" s="98">
        <f>15689.76*2*0.2</f>
        <v>6275.904</v>
      </c>
      <c r="D494" s="98"/>
    </row>
    <row r="495" spans="2:4" ht="12.75">
      <c r="B495" s="1" t="s">
        <v>635</v>
      </c>
      <c r="C495" s="98">
        <f>15689.76*2*0.15</f>
        <v>4706.928</v>
      </c>
      <c r="D495" s="98"/>
    </row>
    <row r="496" spans="1:4" ht="12.75">
      <c r="A496" s="52" t="s">
        <v>538</v>
      </c>
      <c r="B496" s="1" t="s">
        <v>633</v>
      </c>
      <c r="C496" s="144"/>
      <c r="D496" s="98">
        <f>SUM(C497:C500)</f>
        <v>17293.5</v>
      </c>
    </row>
    <row r="497" spans="2:4" ht="12.75">
      <c r="B497" s="3" t="s">
        <v>636</v>
      </c>
      <c r="C497" s="98">
        <f>12134.4*0.85</f>
        <v>10314.24</v>
      </c>
      <c r="D497" s="98"/>
    </row>
    <row r="498" spans="2:3" ht="12.75">
      <c r="B498" s="1" t="s">
        <v>637</v>
      </c>
      <c r="C498" s="98">
        <v>3404.34</v>
      </c>
    </row>
    <row r="499" spans="2:4" ht="12.75">
      <c r="B499" s="1" t="s">
        <v>638</v>
      </c>
      <c r="C499" s="98">
        <v>2042.81</v>
      </c>
      <c r="D499" s="98"/>
    </row>
    <row r="500" spans="2:4" ht="12.75">
      <c r="B500" s="1" t="s">
        <v>639</v>
      </c>
      <c r="C500" s="98">
        <v>1532.11</v>
      </c>
      <c r="D500" s="98"/>
    </row>
    <row r="501" spans="1:4" ht="25.5">
      <c r="A501" s="52" t="s">
        <v>530</v>
      </c>
      <c r="B501" s="145" t="s">
        <v>531</v>
      </c>
      <c r="C501" s="106"/>
      <c r="D501" s="90">
        <f>SUM(C502:C503)</f>
        <v>2820</v>
      </c>
    </row>
    <row r="502" spans="2:4" ht="12.75">
      <c r="B502" s="26" t="s">
        <v>576</v>
      </c>
      <c r="C502" s="102">
        <v>1200</v>
      </c>
      <c r="D502" s="50"/>
    </row>
    <row r="503" spans="2:4" ht="12.75">
      <c r="B503" s="26" t="s">
        <v>577</v>
      </c>
      <c r="C503" s="102">
        <v>1620</v>
      </c>
      <c r="D503" s="90"/>
    </row>
    <row r="504" spans="1:4" ht="25.5">
      <c r="A504" s="52" t="s">
        <v>532</v>
      </c>
      <c r="B504" s="146" t="s">
        <v>536</v>
      </c>
      <c r="C504" s="106"/>
      <c r="D504" s="90">
        <v>725</v>
      </c>
    </row>
    <row r="505" spans="1:4" ht="12.75">
      <c r="A505" s="52" t="s">
        <v>589</v>
      </c>
      <c r="B505" s="146" t="s">
        <v>533</v>
      </c>
      <c r="C505" s="106"/>
      <c r="D505" s="90">
        <v>2500</v>
      </c>
    </row>
    <row r="506" spans="1:4" ht="12.75">
      <c r="A506" s="52" t="s">
        <v>590</v>
      </c>
      <c r="B506" s="146" t="s">
        <v>535</v>
      </c>
      <c r="C506" s="106"/>
      <c r="D506" s="90">
        <v>670</v>
      </c>
    </row>
    <row r="507" spans="1:4" ht="12.75">
      <c r="A507" s="52" t="s">
        <v>591</v>
      </c>
      <c r="B507" s="146" t="s">
        <v>534</v>
      </c>
      <c r="C507" s="106"/>
      <c r="D507" s="90">
        <f>SUM(C508:C511)</f>
        <v>2325</v>
      </c>
    </row>
    <row r="508" spans="2:4" ht="12.75">
      <c r="B508" s="1" t="s">
        <v>159</v>
      </c>
      <c r="C508" s="102">
        <v>1300</v>
      </c>
      <c r="D508" s="50"/>
    </row>
    <row r="509" spans="2:4" ht="12.75">
      <c r="B509" s="1" t="s">
        <v>160</v>
      </c>
      <c r="C509" s="102">
        <v>700</v>
      </c>
      <c r="D509" s="50"/>
    </row>
    <row r="510" spans="2:4" ht="12.75">
      <c r="B510" s="1" t="s">
        <v>161</v>
      </c>
      <c r="C510" s="102">
        <v>325</v>
      </c>
      <c r="D510" s="50"/>
    </row>
    <row r="511" spans="2:4" ht="12.75">
      <c r="B511" s="1"/>
      <c r="C511" s="102"/>
      <c r="D511" s="50"/>
    </row>
    <row r="512" spans="2:4" ht="12.75">
      <c r="B512" s="87" t="s">
        <v>539</v>
      </c>
      <c r="C512" s="116"/>
      <c r="D512" s="108">
        <f>D485</f>
        <v>84022.76051600001</v>
      </c>
    </row>
    <row r="513" spans="2:4" ht="12.75">
      <c r="B513" s="79"/>
      <c r="C513" s="102"/>
      <c r="D513" s="90"/>
    </row>
    <row r="514" spans="1:4" s="161" customFormat="1" ht="15.75">
      <c r="A514" s="175" t="s">
        <v>540</v>
      </c>
      <c r="B514" s="176"/>
      <c r="C514" s="175"/>
      <c r="D514" s="175"/>
    </row>
    <row r="515" spans="1:13" s="6" customFormat="1" ht="12.75">
      <c r="A515" s="173"/>
      <c r="B515" s="174"/>
      <c r="C515" s="174"/>
      <c r="D515" s="174"/>
      <c r="E515" s="8"/>
      <c r="F515" s="8"/>
      <c r="G515" s="8"/>
      <c r="H515" s="8"/>
      <c r="I515" s="8"/>
      <c r="J515" s="8"/>
      <c r="K515" s="8"/>
      <c r="L515" s="8"/>
      <c r="M515" s="8"/>
    </row>
    <row r="516" spans="2:3" ht="12.75">
      <c r="B516" s="76" t="s">
        <v>338</v>
      </c>
      <c r="C516" s="89"/>
    </row>
    <row r="517" spans="2:4" ht="12.75">
      <c r="B517" s="77" t="s">
        <v>541</v>
      </c>
      <c r="C517" s="89"/>
      <c r="D517" s="117">
        <f>D535</f>
        <v>596056.3986000001</v>
      </c>
    </row>
    <row r="518" spans="2:4" ht="25.5">
      <c r="B518" s="77" t="s">
        <v>542</v>
      </c>
      <c r="C518" s="89"/>
      <c r="D518" s="109"/>
    </row>
    <row r="519" spans="1:13" s="6" customFormat="1" ht="12.75">
      <c r="A519" s="52"/>
      <c r="B519" s="77" t="s">
        <v>543</v>
      </c>
      <c r="C519" s="89"/>
      <c r="D519" s="109"/>
      <c r="E519" s="8"/>
      <c r="F519" s="8"/>
      <c r="G519" s="8"/>
      <c r="H519" s="8"/>
      <c r="I519" s="8"/>
      <c r="J519" s="8"/>
      <c r="K519" s="8"/>
      <c r="L519" s="8"/>
      <c r="M519" s="8"/>
    </row>
    <row r="520" spans="1:13" s="6" customFormat="1" ht="12.75">
      <c r="A520" s="52"/>
      <c r="B520" s="78"/>
      <c r="C520" s="89"/>
      <c r="D520" s="90"/>
      <c r="E520" s="8"/>
      <c r="F520" s="8"/>
      <c r="G520" s="8"/>
      <c r="H520" s="8"/>
      <c r="I520" s="8"/>
      <c r="J520" s="8"/>
      <c r="K520" s="8"/>
      <c r="L520" s="8"/>
      <c r="M520" s="8"/>
    </row>
    <row r="521" spans="1:13" s="6" customFormat="1" ht="12.75">
      <c r="A521" s="52"/>
      <c r="B521" s="76" t="s">
        <v>337</v>
      </c>
      <c r="C521" s="89"/>
      <c r="D521" s="90"/>
      <c r="E521" s="8"/>
      <c r="F521" s="8"/>
      <c r="G521" s="8"/>
      <c r="H521" s="8"/>
      <c r="I521" s="8"/>
      <c r="J521" s="8"/>
      <c r="K521" s="8"/>
      <c r="L521" s="8"/>
      <c r="M521" s="8"/>
    </row>
    <row r="522" spans="1:13" s="6" customFormat="1" ht="12.75">
      <c r="A522" s="52"/>
      <c r="B522" s="79" t="s">
        <v>544</v>
      </c>
      <c r="C522" s="89"/>
      <c r="D522" s="90"/>
      <c r="E522" s="8"/>
      <c r="F522" s="8"/>
      <c r="G522" s="8"/>
      <c r="H522" s="8"/>
      <c r="I522" s="8"/>
      <c r="J522" s="8"/>
      <c r="K522" s="8"/>
      <c r="L522" s="8"/>
      <c r="M522" s="8"/>
    </row>
    <row r="523" spans="2:4" ht="12.75">
      <c r="B523" s="79" t="s">
        <v>545</v>
      </c>
      <c r="C523" s="89"/>
      <c r="D523" s="90"/>
    </row>
    <row r="524" spans="1:13" s="6" customFormat="1" ht="12.75">
      <c r="A524" s="52"/>
      <c r="B524" s="79" t="s">
        <v>546</v>
      </c>
      <c r="C524" s="89"/>
      <c r="D524" s="90"/>
      <c r="E524" s="8"/>
      <c r="F524" s="8"/>
      <c r="G524" s="8"/>
      <c r="H524" s="8"/>
      <c r="I524" s="8"/>
      <c r="J524" s="8"/>
      <c r="K524" s="8"/>
      <c r="L524" s="8"/>
      <c r="M524" s="8"/>
    </row>
    <row r="525" spans="2:4" ht="12.75">
      <c r="B525" s="79" t="s">
        <v>547</v>
      </c>
      <c r="C525" s="89"/>
      <c r="D525" s="90"/>
    </row>
    <row r="526" spans="2:4" ht="25.5">
      <c r="B526" s="79" t="s">
        <v>548</v>
      </c>
      <c r="C526" s="89"/>
      <c r="D526" s="90"/>
    </row>
    <row r="527" spans="1:13" s="6" customFormat="1" ht="12.75">
      <c r="A527" s="52"/>
      <c r="B527" s="79" t="s">
        <v>549</v>
      </c>
      <c r="C527" s="89"/>
      <c r="D527" s="90"/>
      <c r="E527" s="8"/>
      <c r="F527" s="8"/>
      <c r="G527" s="8"/>
      <c r="H527" s="8"/>
      <c r="I527" s="8"/>
      <c r="J527" s="8"/>
      <c r="K527" s="8"/>
      <c r="L527" s="8"/>
      <c r="M527" s="8"/>
    </row>
    <row r="528" spans="1:13" s="6" customFormat="1" ht="12.75">
      <c r="A528" s="52"/>
      <c r="B528" s="79" t="s">
        <v>550</v>
      </c>
      <c r="C528" s="89"/>
      <c r="D528" s="90"/>
      <c r="E528" s="8"/>
      <c r="F528" s="8"/>
      <c r="G528" s="8"/>
      <c r="H528" s="8"/>
      <c r="I528" s="8"/>
      <c r="J528" s="8"/>
      <c r="K528" s="8"/>
      <c r="L528" s="8"/>
      <c r="M528" s="8"/>
    </row>
    <row r="529" spans="1:13" s="6" customFormat="1" ht="12.75">
      <c r="A529" s="52"/>
      <c r="B529" s="79" t="s">
        <v>551</v>
      </c>
      <c r="C529" s="89"/>
      <c r="D529" s="90"/>
      <c r="E529" s="8"/>
      <c r="F529" s="8"/>
      <c r="G529" s="8"/>
      <c r="H529" s="8"/>
      <c r="I529" s="8"/>
      <c r="J529" s="8"/>
      <c r="K529" s="8"/>
      <c r="L529" s="8"/>
      <c r="M529" s="8"/>
    </row>
    <row r="530" spans="1:13" s="6" customFormat="1" ht="25.5">
      <c r="A530" s="52"/>
      <c r="B530" s="79" t="s">
        <v>552</v>
      </c>
      <c r="C530" s="89"/>
      <c r="D530" s="90"/>
      <c r="E530" s="8"/>
      <c r="F530" s="8"/>
      <c r="G530" s="8"/>
      <c r="H530" s="8"/>
      <c r="I530" s="8"/>
      <c r="J530" s="8"/>
      <c r="K530" s="8"/>
      <c r="L530" s="8"/>
      <c r="M530" s="8"/>
    </row>
    <row r="531" spans="1:13" s="6" customFormat="1" ht="12.75">
      <c r="A531" s="52"/>
      <c r="B531" s="79" t="s">
        <v>0</v>
      </c>
      <c r="C531" s="89"/>
      <c r="D531" s="90"/>
      <c r="E531" s="8"/>
      <c r="F531" s="8"/>
      <c r="G531" s="8"/>
      <c r="H531" s="8"/>
      <c r="I531" s="8"/>
      <c r="J531" s="8"/>
      <c r="K531" s="8"/>
      <c r="L531" s="8"/>
      <c r="M531" s="8"/>
    </row>
    <row r="532" spans="1:13" s="6" customFormat="1" ht="25.5">
      <c r="A532" s="52"/>
      <c r="B532" s="79" t="s">
        <v>1</v>
      </c>
      <c r="C532" s="89"/>
      <c r="D532" s="90"/>
      <c r="E532" s="8"/>
      <c r="F532" s="8"/>
      <c r="G532" s="8"/>
      <c r="H532" s="8"/>
      <c r="I532" s="8"/>
      <c r="J532" s="8"/>
      <c r="K532" s="8"/>
      <c r="L532" s="8"/>
      <c r="M532" s="8"/>
    </row>
    <row r="533" spans="1:13" s="6" customFormat="1" ht="12.75">
      <c r="A533" s="52"/>
      <c r="B533" s="79"/>
      <c r="C533" s="89"/>
      <c r="D533" s="90"/>
      <c r="E533" s="8"/>
      <c r="F533" s="8"/>
      <c r="G533" s="8"/>
      <c r="H533" s="8"/>
      <c r="I533" s="8"/>
      <c r="J533" s="8"/>
      <c r="K533" s="8"/>
      <c r="L533" s="8"/>
      <c r="M533" s="8"/>
    </row>
    <row r="534" spans="1:13" s="6" customFormat="1" ht="12.75">
      <c r="A534" s="52"/>
      <c r="B534" s="76" t="s">
        <v>344</v>
      </c>
      <c r="C534" s="89"/>
      <c r="D534" s="93"/>
      <c r="E534" s="8"/>
      <c r="F534" s="8"/>
      <c r="G534" s="8"/>
      <c r="H534" s="8"/>
      <c r="I534" s="8"/>
      <c r="J534" s="8"/>
      <c r="K534" s="8"/>
      <c r="L534" s="8"/>
      <c r="M534" s="8"/>
    </row>
    <row r="535" spans="1:13" s="6" customFormat="1" ht="12.75">
      <c r="A535" s="52"/>
      <c r="B535" s="19" t="s">
        <v>541</v>
      </c>
      <c r="C535" s="89"/>
      <c r="D535" s="43">
        <f>SUM(D537:D602)</f>
        <v>596056.3986000001</v>
      </c>
      <c r="E535" s="8"/>
      <c r="F535" s="8"/>
      <c r="G535" s="8"/>
      <c r="H535" s="8"/>
      <c r="I535" s="8"/>
      <c r="J535" s="8"/>
      <c r="K535" s="8"/>
      <c r="L535" s="8"/>
      <c r="M535" s="8"/>
    </row>
    <row r="536" spans="2:4" ht="12.75">
      <c r="B536" s="147" t="s">
        <v>2</v>
      </c>
      <c r="C536" s="21">
        <f>SUM(D537:D544)</f>
        <v>350489.5</v>
      </c>
      <c r="D536" s="50"/>
    </row>
    <row r="537" spans="1:4" ht="12.75">
      <c r="A537" s="52" t="s">
        <v>9</v>
      </c>
      <c r="B537" s="8" t="s">
        <v>162</v>
      </c>
      <c r="D537" s="98">
        <f>83950.39+4130</f>
        <v>88080.39</v>
      </c>
    </row>
    <row r="538" spans="1:13" s="6" customFormat="1" ht="12.75">
      <c r="A538" s="52" t="s">
        <v>10</v>
      </c>
      <c r="B538" s="8" t="s">
        <v>163</v>
      </c>
      <c r="C538" s="8"/>
      <c r="D538" s="98">
        <f>65869.87+3770</f>
        <v>69639.87</v>
      </c>
      <c r="E538" s="8"/>
      <c r="F538" s="8"/>
      <c r="G538" s="8"/>
      <c r="H538" s="8"/>
      <c r="I538" s="8"/>
      <c r="J538" s="8"/>
      <c r="K538" s="8"/>
      <c r="L538" s="8"/>
      <c r="M538" s="8"/>
    </row>
    <row r="539" spans="1:4" ht="12.75">
      <c r="A539" s="52" t="s">
        <v>11</v>
      </c>
      <c r="B539" s="8" t="s">
        <v>164</v>
      </c>
      <c r="D539" s="98">
        <f>103346.46+6070</f>
        <v>109416.46</v>
      </c>
    </row>
    <row r="540" spans="1:4" ht="12.75">
      <c r="A540" s="52" t="s">
        <v>12</v>
      </c>
      <c r="B540" s="8" t="s">
        <v>165</v>
      </c>
      <c r="D540" s="98">
        <f>8757.67+420</f>
        <v>9177.67</v>
      </c>
    </row>
    <row r="541" spans="1:4" ht="12.75">
      <c r="A541" s="52" t="s">
        <v>13</v>
      </c>
      <c r="B541" s="105" t="s">
        <v>166</v>
      </c>
      <c r="D541" s="98">
        <v>1500</v>
      </c>
    </row>
    <row r="542" spans="1:4" ht="12.75">
      <c r="A542" s="52" t="s">
        <v>14</v>
      </c>
      <c r="B542" s="105" t="s">
        <v>167</v>
      </c>
      <c r="D542" s="98">
        <v>4675.11</v>
      </c>
    </row>
    <row r="543" spans="1:4" ht="12.75">
      <c r="A543" s="52" t="s">
        <v>15</v>
      </c>
      <c r="B543" s="105" t="s">
        <v>168</v>
      </c>
      <c r="D543" s="98">
        <v>66700</v>
      </c>
    </row>
    <row r="544" spans="1:4" ht="12.75">
      <c r="A544" s="52" t="s">
        <v>16</v>
      </c>
      <c r="B544" s="105" t="s">
        <v>169</v>
      </c>
      <c r="D544" s="98">
        <v>1300</v>
      </c>
    </row>
    <row r="545" spans="1:4" ht="12.75">
      <c r="A545" s="52" t="s">
        <v>17</v>
      </c>
      <c r="B545" s="148" t="s">
        <v>50</v>
      </c>
      <c r="C545" s="149"/>
      <c r="D545" s="98">
        <v>900</v>
      </c>
    </row>
    <row r="546" spans="1:4" ht="12.75">
      <c r="A546" s="52" t="s">
        <v>18</v>
      </c>
      <c r="B546" s="148" t="s">
        <v>51</v>
      </c>
      <c r="C546" s="150"/>
      <c r="D546" s="98">
        <v>5100</v>
      </c>
    </row>
    <row r="547" spans="1:4" ht="12.75">
      <c r="A547" s="52" t="s">
        <v>19</v>
      </c>
      <c r="B547" s="101" t="s">
        <v>3</v>
      </c>
      <c r="C547" s="150"/>
      <c r="D547" s="98">
        <f>SUM(C548:C550)</f>
        <v>17050</v>
      </c>
    </row>
    <row r="548" spans="2:4" ht="12.75">
      <c r="B548" s="1" t="s">
        <v>170</v>
      </c>
      <c r="C548" s="102">
        <v>9000</v>
      </c>
      <c r="D548" s="104"/>
    </row>
    <row r="549" spans="2:4" ht="12.75">
      <c r="B549" s="1" t="s">
        <v>171</v>
      </c>
      <c r="C549" s="102">
        <v>3500</v>
      </c>
      <c r="D549" s="90"/>
    </row>
    <row r="550" spans="2:4" ht="12.75">
      <c r="B550" s="1" t="s">
        <v>172</v>
      </c>
      <c r="C550" s="102">
        <v>4550</v>
      </c>
      <c r="D550" s="90"/>
    </row>
    <row r="551" spans="2:4" ht="12.75">
      <c r="B551" s="101" t="s">
        <v>21</v>
      </c>
      <c r="C551" s="102"/>
      <c r="D551" s="90"/>
    </row>
    <row r="552" spans="1:4" ht="12.75">
      <c r="A552" s="52" t="s">
        <v>20</v>
      </c>
      <c r="B552" s="101" t="s">
        <v>4</v>
      </c>
      <c r="C552" s="150"/>
      <c r="D552" s="98">
        <f>SUM(C553:C556)</f>
        <v>18600</v>
      </c>
    </row>
    <row r="553" spans="2:4" ht="12.75">
      <c r="B553" s="1" t="s">
        <v>173</v>
      </c>
      <c r="C553" s="102">
        <v>11050</v>
      </c>
      <c r="D553" s="90"/>
    </row>
    <row r="554" spans="2:4" ht="12.75">
      <c r="B554" s="2" t="s">
        <v>174</v>
      </c>
      <c r="C554" s="102">
        <v>6000</v>
      </c>
      <c r="D554" s="90"/>
    </row>
    <row r="555" spans="2:4" ht="12.75">
      <c r="B555" s="2" t="s">
        <v>175</v>
      </c>
      <c r="C555" s="102">
        <v>650</v>
      </c>
      <c r="D555" s="90"/>
    </row>
    <row r="556" spans="2:4" ht="12.75">
      <c r="B556" s="26" t="s">
        <v>620</v>
      </c>
      <c r="C556" s="102">
        <v>900</v>
      </c>
      <c r="D556" s="90"/>
    </row>
    <row r="557" spans="1:4" ht="12.75">
      <c r="A557" s="52" t="s">
        <v>22</v>
      </c>
      <c r="B557" s="151" t="s">
        <v>5</v>
      </c>
      <c r="C557" s="106"/>
      <c r="D557" s="90">
        <f>SUM(C558:C563)</f>
        <v>20634.6886</v>
      </c>
    </row>
    <row r="558" spans="2:4" ht="12.75">
      <c r="B558" s="1" t="s">
        <v>579</v>
      </c>
      <c r="C558" s="102">
        <v>1100</v>
      </c>
      <c r="D558" s="90"/>
    </row>
    <row r="559" spans="2:4" ht="12.75">
      <c r="B559" s="1" t="s">
        <v>176</v>
      </c>
      <c r="C559" s="102">
        <v>750</v>
      </c>
      <c r="D559" s="90"/>
    </row>
    <row r="560" spans="2:4" ht="12.75">
      <c r="B560" s="1" t="s">
        <v>177</v>
      </c>
      <c r="C560" s="102">
        <f>13182.86*1.01</f>
        <v>13314.688600000001</v>
      </c>
      <c r="D560" s="104"/>
    </row>
    <row r="561" spans="2:4" ht="12.75">
      <c r="B561" s="3" t="s">
        <v>178</v>
      </c>
      <c r="C561" s="102">
        <v>1260</v>
      </c>
      <c r="D561" s="104"/>
    </row>
    <row r="562" spans="2:3" ht="12.75">
      <c r="B562" s="1" t="s">
        <v>179</v>
      </c>
      <c r="C562" s="102">
        <v>710</v>
      </c>
    </row>
    <row r="563" spans="2:4" ht="12.75">
      <c r="B563" s="2" t="s">
        <v>180</v>
      </c>
      <c r="C563" s="102">
        <v>3500</v>
      </c>
      <c r="D563" s="90"/>
    </row>
    <row r="564" spans="1:4" ht="25.5">
      <c r="A564" s="52" t="s">
        <v>23</v>
      </c>
      <c r="B564" s="101" t="s">
        <v>6</v>
      </c>
      <c r="C564" s="150"/>
      <c r="D564" s="98">
        <f>SUM(C565:C568)</f>
        <v>21185</v>
      </c>
    </row>
    <row r="565" spans="2:4" ht="12.75">
      <c r="B565" s="1" t="s">
        <v>181</v>
      </c>
      <c r="C565" s="102">
        <v>3600</v>
      </c>
      <c r="D565" s="90"/>
    </row>
    <row r="566" spans="2:4" ht="12.75">
      <c r="B566" s="1" t="s">
        <v>182</v>
      </c>
      <c r="C566" s="102">
        <v>15585</v>
      </c>
      <c r="D566" s="50"/>
    </row>
    <row r="567" spans="1:4" ht="12.75">
      <c r="A567" s="53"/>
      <c r="B567" s="1" t="s">
        <v>183</v>
      </c>
      <c r="C567" s="102">
        <v>0</v>
      </c>
      <c r="D567" s="118"/>
    </row>
    <row r="568" spans="1:4" ht="12.75">
      <c r="A568" s="53"/>
      <c r="B568" s="1" t="s">
        <v>184</v>
      </c>
      <c r="C568" s="102">
        <v>2000</v>
      </c>
      <c r="D568" s="118"/>
    </row>
    <row r="569" spans="1:4" ht="12.75">
      <c r="A569" s="52" t="s">
        <v>24</v>
      </c>
      <c r="B569" s="101" t="s">
        <v>7</v>
      </c>
      <c r="C569" s="27"/>
      <c r="D569" s="98">
        <v>20000</v>
      </c>
    </row>
    <row r="570" spans="2:4" ht="12.75">
      <c r="B570" s="1" t="s">
        <v>185</v>
      </c>
      <c r="C570" s="102"/>
      <c r="D570" s="104"/>
    </row>
    <row r="571" spans="1:4" ht="25.5">
      <c r="A571" s="52" t="s">
        <v>25</v>
      </c>
      <c r="B571" s="101" t="s">
        <v>8</v>
      </c>
      <c r="C571" s="150"/>
      <c r="D571" s="98">
        <f>SUM(C572:C572)</f>
        <v>10000</v>
      </c>
    </row>
    <row r="572" spans="2:4" ht="12.75">
      <c r="B572" s="1" t="s">
        <v>186</v>
      </c>
      <c r="C572" s="102">
        <v>10000</v>
      </c>
      <c r="D572" s="48"/>
    </row>
    <row r="573" spans="1:4" ht="14.25" customHeight="1">
      <c r="A573" s="52" t="s">
        <v>26</v>
      </c>
      <c r="B573" s="6" t="s">
        <v>27</v>
      </c>
      <c r="C573" s="106"/>
      <c r="D573" s="98">
        <v>9000</v>
      </c>
    </row>
    <row r="574" spans="1:4" ht="12.75">
      <c r="A574" s="52" t="s">
        <v>36</v>
      </c>
      <c r="B574" s="6" t="s">
        <v>28</v>
      </c>
      <c r="C574" s="106"/>
      <c r="D574" s="90">
        <f>SUM(C575:C579)</f>
        <v>31650</v>
      </c>
    </row>
    <row r="575" spans="2:4" ht="12.75">
      <c r="B575" s="1" t="s">
        <v>187</v>
      </c>
      <c r="C575" s="102">
        <v>350</v>
      </c>
      <c r="D575" s="50"/>
    </row>
    <row r="576" spans="2:4" ht="12.75">
      <c r="B576" s="1" t="s">
        <v>188</v>
      </c>
      <c r="C576" s="102">
        <v>1000</v>
      </c>
      <c r="D576" s="90"/>
    </row>
    <row r="577" spans="2:4" ht="12.75">
      <c r="B577" s="1" t="s">
        <v>189</v>
      </c>
      <c r="C577" s="102">
        <v>17000</v>
      </c>
      <c r="D577" s="50"/>
    </row>
    <row r="578" spans="2:4" ht="12.75">
      <c r="B578" s="1" t="s">
        <v>190</v>
      </c>
      <c r="C578" s="102">
        <v>10300</v>
      </c>
      <c r="D578" s="90"/>
    </row>
    <row r="579" spans="2:4" ht="12.75">
      <c r="B579" s="1" t="s">
        <v>191</v>
      </c>
      <c r="C579" s="102">
        <v>3000</v>
      </c>
      <c r="D579" s="90"/>
    </row>
    <row r="580" spans="1:4" ht="12.75">
      <c r="A580" s="52" t="s">
        <v>37</v>
      </c>
      <c r="B580" s="6" t="s">
        <v>629</v>
      </c>
      <c r="C580" s="106"/>
      <c r="D580" s="98">
        <v>10000</v>
      </c>
    </row>
    <row r="581" spans="2:4" ht="12.75">
      <c r="B581" s="152" t="s">
        <v>29</v>
      </c>
      <c r="C581" s="21">
        <f>SUM(D582:D584)</f>
        <v>4900</v>
      </c>
      <c r="D581" s="90"/>
    </row>
    <row r="582" spans="1:4" ht="12.75">
      <c r="A582" s="52" t="s">
        <v>38</v>
      </c>
      <c r="B582" s="28" t="s">
        <v>192</v>
      </c>
      <c r="D582" s="98">
        <v>1100</v>
      </c>
    </row>
    <row r="583" spans="1:4" ht="12.75">
      <c r="A583" s="52" t="s">
        <v>39</v>
      </c>
      <c r="B583" s="29" t="s">
        <v>193</v>
      </c>
      <c r="D583" s="98">
        <v>2000</v>
      </c>
    </row>
    <row r="584" spans="1:4" ht="12.75">
      <c r="A584" s="52" t="s">
        <v>40</v>
      </c>
      <c r="B584" s="29" t="s">
        <v>194</v>
      </c>
      <c r="D584" s="98">
        <v>1800</v>
      </c>
    </row>
    <row r="585" spans="1:4" ht="12.75">
      <c r="A585" s="52" t="s">
        <v>41</v>
      </c>
      <c r="B585" s="153" t="s">
        <v>30</v>
      </c>
      <c r="C585" s="106"/>
      <c r="D585" s="98">
        <v>18000</v>
      </c>
    </row>
    <row r="586" spans="1:4" ht="12.75">
      <c r="A586" s="52" t="s">
        <v>42</v>
      </c>
      <c r="B586" s="30" t="s">
        <v>585</v>
      </c>
      <c r="C586" s="102"/>
      <c r="D586" s="98">
        <v>13671.79</v>
      </c>
    </row>
    <row r="587" spans="1:4" ht="12.75">
      <c r="A587" s="52" t="s">
        <v>43</v>
      </c>
      <c r="B587" s="103" t="s">
        <v>31</v>
      </c>
      <c r="C587" s="102"/>
      <c r="D587" s="98">
        <f>SUM(C588:C591)</f>
        <v>17410</v>
      </c>
    </row>
    <row r="588" spans="2:4" ht="12.75">
      <c r="B588" s="1" t="s">
        <v>195</v>
      </c>
      <c r="C588" s="102">
        <v>11260</v>
      </c>
      <c r="D588" s="90"/>
    </row>
    <row r="589" spans="2:4" ht="12.75" customHeight="1">
      <c r="B589" s="1" t="s">
        <v>612</v>
      </c>
      <c r="C589" s="102">
        <v>4100</v>
      </c>
      <c r="D589" s="50"/>
    </row>
    <row r="590" spans="2:4" ht="12.75">
      <c r="B590" s="1" t="s">
        <v>613</v>
      </c>
      <c r="C590" s="102">
        <v>1365</v>
      </c>
      <c r="D590" s="50"/>
    </row>
    <row r="591" spans="2:4" ht="12.75">
      <c r="B591" s="1" t="s">
        <v>614</v>
      </c>
      <c r="C591" s="102">
        <v>685</v>
      </c>
      <c r="D591" s="90"/>
    </row>
    <row r="592" spans="1:4" ht="12.75">
      <c r="A592" s="52" t="s">
        <v>44</v>
      </c>
      <c r="B592" s="30" t="s">
        <v>675</v>
      </c>
      <c r="C592" s="102"/>
      <c r="D592" s="98">
        <v>970</v>
      </c>
    </row>
    <row r="593" spans="1:4" ht="12.75">
      <c r="A593" s="52" t="s">
        <v>45</v>
      </c>
      <c r="B593" s="153" t="s">
        <v>32</v>
      </c>
      <c r="C593" s="102"/>
      <c r="D593" s="98">
        <v>2800</v>
      </c>
    </row>
    <row r="594" spans="1:4" ht="12.75">
      <c r="A594" s="52" t="s">
        <v>46</v>
      </c>
      <c r="B594" s="154" t="s">
        <v>33</v>
      </c>
      <c r="C594" s="106"/>
      <c r="D594" s="98">
        <f>SUM(C595:C596)</f>
        <v>13895.42</v>
      </c>
    </row>
    <row r="595" spans="2:4" ht="12.75">
      <c r="B595" s="1" t="s">
        <v>196</v>
      </c>
      <c r="C595" s="102">
        <v>11895.42</v>
      </c>
      <c r="D595" s="90"/>
    </row>
    <row r="596" spans="2:4" ht="12.75">
      <c r="B596" s="2" t="s">
        <v>197</v>
      </c>
      <c r="C596" s="102">
        <v>2000</v>
      </c>
      <c r="D596" s="90"/>
    </row>
    <row r="597" spans="2:4" ht="12.75">
      <c r="B597" s="152" t="s">
        <v>34</v>
      </c>
      <c r="C597" s="21">
        <f>SUM(D598:D599)</f>
        <v>7000</v>
      </c>
      <c r="D597" s="90"/>
    </row>
    <row r="598" spans="1:4" ht="12.75">
      <c r="A598" s="52" t="s">
        <v>47</v>
      </c>
      <c r="B598" s="1" t="s">
        <v>198</v>
      </c>
      <c r="D598" s="98">
        <v>1000</v>
      </c>
    </row>
    <row r="599" spans="1:4" ht="12.75">
      <c r="A599" s="52" t="s">
        <v>48</v>
      </c>
      <c r="B599" s="2" t="s">
        <v>199</v>
      </c>
      <c r="D599" s="98">
        <v>6000</v>
      </c>
    </row>
    <row r="600" spans="1:4" ht="12.75">
      <c r="A600" s="52" t="s">
        <v>49</v>
      </c>
      <c r="B600" s="154" t="s">
        <v>35</v>
      </c>
      <c r="C600" s="106"/>
      <c r="D600" s="98">
        <v>2800</v>
      </c>
    </row>
    <row r="601" spans="2:4" ht="12.75">
      <c r="B601" s="2" t="s">
        <v>200</v>
      </c>
      <c r="C601" s="102"/>
      <c r="D601" s="104"/>
    </row>
    <row r="602" spans="2:4" ht="12.75">
      <c r="B602" s="2" t="s">
        <v>201</v>
      </c>
      <c r="C602" s="102"/>
      <c r="D602" s="50"/>
    </row>
    <row r="603" spans="2:4" ht="12.75">
      <c r="B603" s="155" t="s">
        <v>52</v>
      </c>
      <c r="C603" s="89"/>
      <c r="D603" s="108">
        <f>D535</f>
        <v>596056.3986000001</v>
      </c>
    </row>
    <row r="604" spans="2:4" ht="12.75">
      <c r="B604" s="156"/>
      <c r="C604" s="89"/>
      <c r="D604" s="104"/>
    </row>
    <row r="605" spans="1:4" s="161" customFormat="1" ht="15.75">
      <c r="A605" s="175" t="s">
        <v>53</v>
      </c>
      <c r="B605" s="176"/>
      <c r="C605" s="175"/>
      <c r="D605" s="175"/>
    </row>
    <row r="606" spans="1:4" ht="12.75">
      <c r="A606" s="173"/>
      <c r="B606" s="174"/>
      <c r="C606" s="174"/>
      <c r="D606" s="174"/>
    </row>
    <row r="607" spans="2:3" ht="12.75">
      <c r="B607" s="76" t="s">
        <v>338</v>
      </c>
      <c r="C607" s="89"/>
    </row>
    <row r="608" spans="2:4" ht="12.75">
      <c r="B608" s="77" t="s">
        <v>54</v>
      </c>
      <c r="C608" s="89"/>
      <c r="D608" s="109"/>
    </row>
    <row r="609" spans="2:4" ht="12.75">
      <c r="B609" s="77" t="s">
        <v>55</v>
      </c>
      <c r="C609" s="89"/>
      <c r="D609" s="109"/>
    </row>
    <row r="610" spans="2:4" ht="12.75">
      <c r="B610" s="77" t="s">
        <v>56</v>
      </c>
      <c r="C610" s="89"/>
      <c r="D610" s="117">
        <f>D622</f>
        <v>41683</v>
      </c>
    </row>
    <row r="611" spans="2:4" ht="12.75">
      <c r="B611" s="77" t="s">
        <v>57</v>
      </c>
      <c r="C611" s="89"/>
      <c r="D611" s="109"/>
    </row>
    <row r="612" spans="2:4" ht="12.75">
      <c r="B612" s="78"/>
      <c r="C612" s="89"/>
      <c r="D612" s="90"/>
    </row>
    <row r="613" spans="2:4" ht="12.75">
      <c r="B613" s="76" t="s">
        <v>337</v>
      </c>
      <c r="C613" s="89"/>
      <c r="D613" s="90"/>
    </row>
    <row r="614" spans="2:4" ht="12.75">
      <c r="B614" s="79" t="s">
        <v>58</v>
      </c>
      <c r="C614" s="89"/>
      <c r="D614" s="90"/>
    </row>
    <row r="615" spans="2:4" ht="12.75">
      <c r="B615" s="79" t="s">
        <v>59</v>
      </c>
      <c r="C615" s="89"/>
      <c r="D615" s="90"/>
    </row>
    <row r="616" spans="2:4" ht="12.75">
      <c r="B616" s="79" t="s">
        <v>60</v>
      </c>
      <c r="C616" s="89"/>
      <c r="D616" s="90"/>
    </row>
    <row r="617" spans="2:4" ht="12.75">
      <c r="B617" s="79" t="s">
        <v>61</v>
      </c>
      <c r="C617" s="89"/>
      <c r="D617" s="90"/>
    </row>
    <row r="618" spans="2:4" ht="25.5">
      <c r="B618" s="79" t="s">
        <v>62</v>
      </c>
      <c r="C618" s="89"/>
      <c r="D618" s="90"/>
    </row>
    <row r="619" spans="2:4" ht="25.5">
      <c r="B619" s="79" t="s">
        <v>63</v>
      </c>
      <c r="C619" s="89"/>
      <c r="D619" s="90"/>
    </row>
    <row r="620" spans="2:4" ht="12.75" customHeight="1">
      <c r="B620" s="79"/>
      <c r="C620" s="89"/>
      <c r="D620" s="90"/>
    </row>
    <row r="621" spans="2:4" ht="12.75" customHeight="1">
      <c r="B621" s="76" t="s">
        <v>344</v>
      </c>
      <c r="C621" s="89"/>
      <c r="D621" s="93"/>
    </row>
    <row r="622" spans="2:4" ht="12.75" customHeight="1">
      <c r="B622" s="19" t="s">
        <v>56</v>
      </c>
      <c r="C622" s="89"/>
      <c r="D622" s="43">
        <f>SUM(D623:D628)</f>
        <v>41683</v>
      </c>
    </row>
    <row r="623" spans="1:4" ht="12.75">
      <c r="A623" s="52" t="s">
        <v>64</v>
      </c>
      <c r="B623" s="79" t="s">
        <v>70</v>
      </c>
      <c r="D623" s="98">
        <v>1620</v>
      </c>
    </row>
    <row r="624" spans="1:4" ht="12.75">
      <c r="A624" s="52" t="s">
        <v>65</v>
      </c>
      <c r="B624" s="79" t="s">
        <v>71</v>
      </c>
      <c r="D624" s="98">
        <f>SUM(C625:C627)</f>
        <v>15063</v>
      </c>
    </row>
    <row r="625" spans="2:3" ht="12.75">
      <c r="B625" s="85" t="s">
        <v>66</v>
      </c>
      <c r="C625" s="102">
        <v>10763</v>
      </c>
    </row>
    <row r="626" spans="2:3" ht="12.75">
      <c r="B626" s="85" t="s">
        <v>67</v>
      </c>
      <c r="C626" s="102">
        <v>3600</v>
      </c>
    </row>
    <row r="627" spans="2:14" ht="12.75">
      <c r="B627" s="85" t="s">
        <v>68</v>
      </c>
      <c r="C627" s="102">
        <v>700</v>
      </c>
      <c r="N627" s="157"/>
    </row>
    <row r="628" spans="1:4" ht="12.75">
      <c r="A628" s="52" t="s">
        <v>69</v>
      </c>
      <c r="B628" s="79" t="s">
        <v>72</v>
      </c>
      <c r="D628" s="98">
        <v>25000</v>
      </c>
    </row>
    <row r="630" spans="2:4" ht="12.75">
      <c r="B630" s="155" t="s">
        <v>73</v>
      </c>
      <c r="C630" s="89"/>
      <c r="D630" s="108">
        <f>D622</f>
        <v>41683</v>
      </c>
    </row>
    <row r="632" spans="1:4" s="161" customFormat="1" ht="15.75">
      <c r="A632" s="175" t="s">
        <v>74</v>
      </c>
      <c r="B632" s="176"/>
      <c r="C632" s="175"/>
      <c r="D632" s="175"/>
    </row>
    <row r="633" spans="1:4" ht="12.75">
      <c r="A633" s="173"/>
      <c r="B633" s="174"/>
      <c r="C633" s="174"/>
      <c r="D633" s="174"/>
    </row>
    <row r="634" spans="2:3" ht="12.75">
      <c r="B634" s="76" t="s">
        <v>338</v>
      </c>
      <c r="C634" s="89"/>
    </row>
    <row r="635" spans="2:4" ht="12.75">
      <c r="B635" s="77" t="s">
        <v>75</v>
      </c>
      <c r="C635" s="89"/>
      <c r="D635" s="109"/>
    </row>
    <row r="636" spans="2:4" ht="25.5">
      <c r="B636" s="77" t="s">
        <v>76</v>
      </c>
      <c r="C636" s="89"/>
      <c r="D636" s="109"/>
    </row>
    <row r="637" spans="2:4" ht="12.75">
      <c r="B637" s="77" t="s">
        <v>77</v>
      </c>
      <c r="C637" s="89"/>
      <c r="D637" s="117">
        <f>D644</f>
        <v>170000</v>
      </c>
    </row>
    <row r="638" spans="2:4" ht="12.75">
      <c r="B638" s="77" t="s">
        <v>78</v>
      </c>
      <c r="C638" s="89"/>
      <c r="D638" s="109"/>
    </row>
    <row r="639" spans="2:4" ht="12.75">
      <c r="B639" s="78"/>
      <c r="C639" s="89"/>
      <c r="D639" s="90"/>
    </row>
    <row r="640" spans="2:4" ht="12.75">
      <c r="B640" s="76" t="s">
        <v>337</v>
      </c>
      <c r="C640" s="89"/>
      <c r="D640" s="90"/>
    </row>
    <row r="641" spans="2:4" ht="25.5">
      <c r="B641" s="79" t="s">
        <v>79</v>
      </c>
      <c r="C641" s="89"/>
      <c r="D641" s="90"/>
    </row>
    <row r="642" spans="2:4" ht="12.75">
      <c r="B642" s="79"/>
      <c r="C642" s="89"/>
      <c r="D642" s="90"/>
    </row>
    <row r="643" spans="2:13" ht="12.75">
      <c r="B643" s="76" t="s">
        <v>344</v>
      </c>
      <c r="C643" s="89"/>
      <c r="D643" s="93"/>
      <c r="E643" s="157"/>
      <c r="F643" s="157"/>
      <c r="G643" s="157"/>
      <c r="H643" s="157"/>
      <c r="I643" s="157"/>
      <c r="J643" s="157"/>
      <c r="K643" s="157"/>
      <c r="L643" s="157"/>
      <c r="M643" s="157"/>
    </row>
    <row r="644" spans="2:13" ht="12.75">
      <c r="B644" s="19" t="s">
        <v>77</v>
      </c>
      <c r="C644" s="89"/>
      <c r="D644" s="47">
        <f>D645</f>
        <v>170000</v>
      </c>
      <c r="E644" s="158"/>
      <c r="F644" s="158"/>
      <c r="G644" s="158"/>
      <c r="H644" s="158"/>
      <c r="I644" s="158"/>
      <c r="J644" s="158"/>
      <c r="K644" s="158"/>
      <c r="L644" s="158"/>
      <c r="M644" s="158"/>
    </row>
    <row r="645" spans="1:4" ht="12.75">
      <c r="A645" s="52" t="s">
        <v>80</v>
      </c>
      <c r="B645" s="8" t="s">
        <v>81</v>
      </c>
      <c r="D645" s="98">
        <v>170000</v>
      </c>
    </row>
    <row r="647" spans="2:4" ht="12.75">
      <c r="B647" s="155" t="s">
        <v>82</v>
      </c>
      <c r="C647" s="89"/>
      <c r="D647" s="108">
        <f>D644</f>
        <v>170000</v>
      </c>
    </row>
    <row r="649" spans="1:4" s="161" customFormat="1" ht="15.75">
      <c r="A649" s="162"/>
      <c r="B649" s="163" t="s">
        <v>83</v>
      </c>
      <c r="C649" s="166"/>
      <c r="D649" s="168">
        <f>D647+D630+D603+D512</f>
        <v>891762.159116</v>
      </c>
    </row>
    <row r="650" ht="13.5" thickBot="1"/>
    <row r="651" spans="1:4" s="161" customFormat="1" ht="16.5" thickBot="1">
      <c r="A651" s="170"/>
      <c r="B651" s="171" t="s">
        <v>228</v>
      </c>
      <c r="D651" s="172">
        <f>D649+D471+D407+D206+D112</f>
        <v>2968050.9048160003</v>
      </c>
    </row>
    <row r="653" ht="12.75">
      <c r="D653" s="159"/>
    </row>
    <row r="657" ht="12.75">
      <c r="B657" s="160"/>
    </row>
  </sheetData>
  <sheetProtection/>
  <mergeCells count="42">
    <mergeCell ref="A633:D633"/>
    <mergeCell ref="A210:D210"/>
    <mergeCell ref="A145:D145"/>
    <mergeCell ref="A130:D130"/>
    <mergeCell ref="A131:D131"/>
    <mergeCell ref="A144:D144"/>
    <mergeCell ref="A370:D370"/>
    <mergeCell ref="A371:D371"/>
    <mergeCell ref="A409:D409"/>
    <mergeCell ref="A410:D410"/>
    <mergeCell ref="A234:D234"/>
    <mergeCell ref="A235:D235"/>
    <mergeCell ref="A282:D282"/>
    <mergeCell ref="A283:D283"/>
    <mergeCell ref="A411:D411"/>
    <mergeCell ref="A451:D451"/>
    <mergeCell ref="A605:D605"/>
    <mergeCell ref="A450:D450"/>
    <mergeCell ref="A514:D514"/>
    <mergeCell ref="A434:D434"/>
    <mergeCell ref="A475:D475"/>
    <mergeCell ref="A2:D2"/>
    <mergeCell ref="A3:D3"/>
    <mergeCell ref="A5:D5"/>
    <mergeCell ref="A4:D4"/>
    <mergeCell ref="A116:D116"/>
    <mergeCell ref="A117:D117"/>
    <mergeCell ref="A115:D115"/>
    <mergeCell ref="A54:D54"/>
    <mergeCell ref="A55:D55"/>
    <mergeCell ref="A87:D87"/>
    <mergeCell ref="A88:D88"/>
    <mergeCell ref="A606:D606"/>
    <mergeCell ref="A632:D632"/>
    <mergeCell ref="A515:D515"/>
    <mergeCell ref="A191:D191"/>
    <mergeCell ref="A192:D192"/>
    <mergeCell ref="A208:D208"/>
    <mergeCell ref="A209:D209"/>
    <mergeCell ref="A435:D435"/>
    <mergeCell ref="A473:D473"/>
    <mergeCell ref="A474:D474"/>
  </mergeCells>
  <printOptions gridLines="1" horizontalCentered="1"/>
  <pageMargins left="0.31496062992125984" right="0.2755905511811024" top="0.83" bottom="0.5905511811023623" header="0.24" footer="0.3937007874015748"/>
  <pageSetup fitToHeight="13" horizontalDpi="600" verticalDpi="600" orientation="portrait" paperSize="9" scale="52" r:id="rId3"/>
  <headerFooter alignWithMargins="0">
    <oddHeader>&amp;C&amp;"Arial,Negrita"&amp;8AYUNTAMIENTO DE ZIGOITIA
ONDATEGI (ALAVA)
C/Bengolarra,1
01138 Ondategi
&amp;6Tel. (945) 46 40 41 Fax (945) 46 40 52&amp;8
</oddHeader>
    <oddFooter>&amp;L&amp;"Arial,Negrita Cursiva"PPTO. GRAL. 2016&amp;CCOMPARATIVO
11/03/2016&amp;R&amp;P</oddFooter>
  </headerFooter>
  <rowBreaks count="9" manualBreakCount="9">
    <brk id="52" max="255" man="1"/>
    <brk id="112" max="255" man="1"/>
    <brk id="206" max="255" man="1"/>
    <brk id="281" max="255" man="1"/>
    <brk id="368" max="3" man="1"/>
    <brk id="408" max="255" man="1"/>
    <brk id="471" max="255" man="1"/>
    <brk id="513" max="255" man="1"/>
    <brk id="60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018secretaria</dc:creator>
  <cp:keywords/>
  <dc:description/>
  <cp:lastModifiedBy>Ziortza</cp:lastModifiedBy>
  <cp:lastPrinted>2016-04-22T09:04:45Z</cp:lastPrinted>
  <dcterms:created xsi:type="dcterms:W3CDTF">2006-01-16T17:46:39Z</dcterms:created>
  <dcterms:modified xsi:type="dcterms:W3CDTF">2016-05-03T08:45:40Z</dcterms:modified>
  <cp:category/>
  <cp:version/>
  <cp:contentType/>
  <cp:contentStatus/>
</cp:coreProperties>
</file>